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599" firstSheet="1" activeTab="1"/>
  </bookViews>
  <sheets>
    <sheet name="TUV" sheetId="1" state="hidden" r:id="rId1"/>
    <sheet name="TP" sheetId="2" r:id="rId2"/>
  </sheets>
  <definedNames>
    <definedName name="DATABASE">'TP'!$S$14:$S$61</definedName>
    <definedName name="EXTRACT">'TP'!$S$14:$S$62</definedName>
    <definedName name="CRITERIA">'TP'!#REF!</definedName>
    <definedName name="_xlnm.Print_Area" localSheetId="1">'TP'!$A$1:$Z$64</definedName>
  </definedNames>
  <calcPr fullCalcOnLoad="1"/>
</workbook>
</file>

<file path=xl/sharedStrings.xml><?xml version="1.0" encoding="utf-8"?>
<sst xmlns="http://schemas.openxmlformats.org/spreadsheetml/2006/main" count="82" uniqueCount="68">
  <si>
    <t>Uživatel</t>
  </si>
  <si>
    <t>Si</t>
  </si>
  <si>
    <t>Sj</t>
  </si>
  <si>
    <t>koef. k1</t>
  </si>
  <si>
    <t>Sk</t>
  </si>
  <si>
    <t>Sk * k1</t>
  </si>
  <si>
    <t>DSi</t>
  </si>
  <si>
    <t>DSk</t>
  </si>
  <si>
    <t>DSi *Si</t>
  </si>
  <si>
    <t>DSk *Sk</t>
  </si>
  <si>
    <t>Qmi</t>
  </si>
  <si>
    <t>Qmj</t>
  </si>
  <si>
    <t>Qmk</t>
  </si>
  <si>
    <t>Qzi,j</t>
  </si>
  <si>
    <t>Qzk</t>
  </si>
  <si>
    <t>Qcelk.</t>
  </si>
  <si>
    <t>dle vyhl</t>
  </si>
  <si>
    <t>Kč</t>
  </si>
  <si>
    <t>plocha</t>
  </si>
  <si>
    <t>Mateř. škola</t>
  </si>
  <si>
    <t>Prodejna</t>
  </si>
  <si>
    <t>Restaurace</t>
  </si>
  <si>
    <t>Garáž</t>
  </si>
  <si>
    <t>Celkové náklady</t>
  </si>
  <si>
    <t>Procento zákl. složky</t>
  </si>
  <si>
    <t>Zákl. složka</t>
  </si>
  <si>
    <t>Spotř. složka</t>
  </si>
  <si>
    <t>i - index pro měřený byt</t>
  </si>
  <si>
    <t>j - index pro neměřený byt</t>
  </si>
  <si>
    <t xml:space="preserve">k - index nebytových prostor </t>
  </si>
  <si>
    <t>m - index pro spotřební složku</t>
  </si>
  <si>
    <t>z - index pro základní složku</t>
  </si>
  <si>
    <t xml:space="preserve">měřená </t>
  </si>
  <si>
    <t>neměřená</t>
  </si>
  <si>
    <t>nebytová</t>
  </si>
  <si>
    <t>kód</t>
  </si>
  <si>
    <t>neměř.</t>
  </si>
  <si>
    <t>nebyt.</t>
  </si>
  <si>
    <t>prostory</t>
  </si>
  <si>
    <t>naměřené</t>
  </si>
  <si>
    <t>denost.</t>
  </si>
  <si>
    <t>Rozúčtování nákladů za teplo na objektu</t>
  </si>
  <si>
    <t>DS - denostupně</t>
  </si>
  <si>
    <t>Počet GJ</t>
  </si>
  <si>
    <t>Spotřební složka</t>
  </si>
  <si>
    <t>Základní složka</t>
  </si>
  <si>
    <t>Sklepy</t>
  </si>
  <si>
    <t>Chodby</t>
  </si>
  <si>
    <t>společné</t>
  </si>
  <si>
    <t>Ss</t>
  </si>
  <si>
    <t>Qms</t>
  </si>
  <si>
    <t>s - index společných prostor</t>
  </si>
  <si>
    <r>
      <t>na m</t>
    </r>
    <r>
      <rPr>
        <vertAlign val="superscript"/>
        <sz val="10"/>
        <rFont val="Arial CE"/>
        <family val="2"/>
      </rPr>
      <t>2</t>
    </r>
  </si>
  <si>
    <t>%</t>
  </si>
  <si>
    <t>bytu</t>
  </si>
  <si>
    <t>Naměřená data</t>
  </si>
  <si>
    <t>Výsledek</t>
  </si>
  <si>
    <t>Vstupní údaje objektu</t>
  </si>
  <si>
    <t>1.1.2002 - 31.12.2002</t>
  </si>
  <si>
    <t>dle vyhlášky č. 372/2001 Sb</t>
  </si>
  <si>
    <t>Náklady</t>
  </si>
  <si>
    <t>zap. podl.</t>
  </si>
  <si>
    <t>Zúčtovací období:</t>
  </si>
  <si>
    <t>Rozdíly</t>
  </si>
  <si>
    <t>Platby</t>
  </si>
  <si>
    <t>bytů</t>
  </si>
  <si>
    <t xml:space="preserve">Sazba </t>
  </si>
  <si>
    <t>PRACOVNI VERZE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</si>
</sst>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0.0"/>
    <numFmt numFmtId="181" formatCode="0.0000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vertAlign val="superscript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 locked="0"/>
    </xf>
    <xf numFmtId="0" fontId="0" fillId="0" borderId="0" xfId="0" applyBorder="1" applyAlignment="1" applyProtection="1">
      <alignment horizontal="center"/>
      <protection hidden="1" locked="0"/>
    </xf>
    <xf numFmtId="1" fontId="0" fillId="0" borderId="0" xfId="0" applyNumberFormat="1" applyAlignment="1" applyProtection="1">
      <alignment horizontal="center"/>
      <protection hidden="1" locked="0"/>
    </xf>
    <xf numFmtId="0" fontId="0" fillId="0" borderId="0" xfId="0" applyBorder="1" applyAlignment="1" applyProtection="1">
      <alignment horizontal="left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0" fillId="0" borderId="0" xfId="0" applyNumberFormat="1" applyBorder="1" applyAlignment="1" applyProtection="1">
      <alignment horizontal="left"/>
      <protection hidden="1" locked="0"/>
    </xf>
    <xf numFmtId="181" fontId="0" fillId="0" borderId="0" xfId="0" applyNumberFormat="1" applyAlignment="1" applyProtection="1">
      <alignment horizontal="center"/>
      <protection hidden="1" locked="0"/>
    </xf>
    <xf numFmtId="0" fontId="0" fillId="0" borderId="1" xfId="0" applyBorder="1" applyAlignment="1" applyProtection="1">
      <alignment horizontal="center"/>
      <protection hidden="1" locked="0"/>
    </xf>
    <xf numFmtId="0" fontId="0" fillId="0" borderId="0" xfId="0" applyNumberFormat="1" applyBorder="1" applyAlignment="1" applyProtection="1">
      <alignment horizontal="center"/>
      <protection hidden="1" locked="0"/>
    </xf>
    <xf numFmtId="1" fontId="0" fillId="0" borderId="0" xfId="0" applyNumberFormat="1" applyBorder="1" applyAlignment="1" applyProtection="1">
      <alignment horizontal="center"/>
      <protection hidden="1" locked="0"/>
    </xf>
    <xf numFmtId="2" fontId="1" fillId="0" borderId="2" xfId="0" applyNumberFormat="1" applyFont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/>
      <protection hidden="1" locked="0"/>
    </xf>
    <xf numFmtId="2" fontId="0" fillId="0" borderId="0" xfId="0" applyNumberFormat="1" applyBorder="1" applyAlignment="1" applyProtection="1">
      <alignment horizontal="center"/>
      <protection hidden="1" locked="0"/>
    </xf>
    <xf numFmtId="2" fontId="1" fillId="0" borderId="0" xfId="0" applyNumberFormat="1" applyFont="1" applyBorder="1" applyAlignment="1" applyProtection="1">
      <alignment horizontal="center"/>
      <protection hidden="1" locked="0"/>
    </xf>
    <xf numFmtId="0" fontId="0" fillId="0" borderId="0" xfId="0" applyNumberFormat="1" applyFont="1" applyBorder="1" applyAlignment="1" applyProtection="1">
      <alignment horizontal="center"/>
      <protection hidden="1" locked="0"/>
    </xf>
    <xf numFmtId="1" fontId="0" fillId="0" borderId="0" xfId="0" applyNumberFormat="1" applyFont="1" applyBorder="1" applyAlignment="1" applyProtection="1">
      <alignment horizontal="center"/>
      <protection hidden="1" locked="0"/>
    </xf>
    <xf numFmtId="0" fontId="0" fillId="0" borderId="3" xfId="0" applyFill="1" applyBorder="1" applyAlignment="1" applyProtection="1">
      <alignment horizontal="center"/>
      <protection hidden="1" locked="0"/>
    </xf>
    <xf numFmtId="0" fontId="0" fillId="0" borderId="3" xfId="0" applyBorder="1" applyAlignment="1" applyProtection="1">
      <alignment horizontal="center"/>
      <protection hidden="1" locked="0"/>
    </xf>
    <xf numFmtId="0" fontId="0" fillId="0" borderId="3" xfId="0" applyBorder="1" applyAlignment="1" applyProtection="1">
      <alignment/>
      <protection hidden="1" locked="0"/>
    </xf>
    <xf numFmtId="0" fontId="0" fillId="2" borderId="0" xfId="0" applyNumberFormat="1" applyFont="1" applyFill="1" applyBorder="1" applyAlignment="1" applyProtection="1">
      <alignment horizontal="center"/>
      <protection hidden="1" locked="0"/>
    </xf>
    <xf numFmtId="0" fontId="0" fillId="0" borderId="3" xfId="0" applyFill="1" applyBorder="1" applyAlignment="1" applyProtection="1">
      <alignment/>
      <protection hidden="1" locked="0"/>
    </xf>
    <xf numFmtId="1" fontId="0" fillId="0" borderId="3" xfId="0" applyNumberFormat="1" applyFill="1" applyBorder="1" applyAlignment="1" applyProtection="1">
      <alignment horizontal="center"/>
      <protection hidden="1" locked="0"/>
    </xf>
    <xf numFmtId="1" fontId="0" fillId="3" borderId="3" xfId="0" applyNumberFormat="1" applyFill="1" applyBorder="1" applyAlignment="1" applyProtection="1">
      <alignment horizontal="center"/>
      <protection hidden="1" locked="0"/>
    </xf>
    <xf numFmtId="1" fontId="1" fillId="3" borderId="3" xfId="0" applyNumberFormat="1" applyFont="1" applyFill="1" applyBorder="1" applyAlignment="1" applyProtection="1">
      <alignment horizontal="center"/>
      <protection hidden="1" locked="0"/>
    </xf>
    <xf numFmtId="0" fontId="0" fillId="0" borderId="3" xfId="0" applyNumberFormat="1" applyBorder="1" applyAlignment="1" applyProtection="1">
      <alignment horizontal="center"/>
      <protection hidden="1" locked="0"/>
    </xf>
    <xf numFmtId="2" fontId="1" fillId="3" borderId="3" xfId="0" applyNumberFormat="1" applyFont="1" applyFill="1" applyBorder="1" applyAlignment="1" applyProtection="1">
      <alignment horizontal="center"/>
      <protection hidden="1" locked="0"/>
    </xf>
    <xf numFmtId="2" fontId="0" fillId="4" borderId="3" xfId="0" applyNumberFormat="1" applyFill="1" applyBorder="1" applyAlignment="1" applyProtection="1">
      <alignment horizontal="center"/>
      <protection hidden="1" locked="0"/>
    </xf>
    <xf numFmtId="0" fontId="0" fillId="4" borderId="3" xfId="0" applyNumberFormat="1" applyFill="1" applyBorder="1" applyAlignment="1" applyProtection="1">
      <alignment horizontal="center"/>
      <protection hidden="1" locked="0"/>
    </xf>
    <xf numFmtId="0" fontId="0" fillId="4" borderId="3" xfId="0" applyFill="1" applyBorder="1" applyAlignment="1" applyProtection="1">
      <alignment horizontal="center"/>
      <protection hidden="1" locked="0"/>
    </xf>
    <xf numFmtId="0" fontId="0" fillId="4" borderId="3" xfId="0" applyFill="1" applyBorder="1" applyAlignment="1" applyProtection="1">
      <alignment/>
      <protection hidden="1" locked="0"/>
    </xf>
    <xf numFmtId="0" fontId="0" fillId="2" borderId="0" xfId="0" applyFont="1" applyFill="1" applyBorder="1" applyAlignment="1" applyProtection="1">
      <alignment/>
      <protection hidden="1" locked="0"/>
    </xf>
    <xf numFmtId="0" fontId="0" fillId="2" borderId="0" xfId="0" applyFont="1" applyFill="1" applyBorder="1" applyAlignment="1" applyProtection="1">
      <alignment horizontal="center"/>
      <protection hidden="1" locked="0"/>
    </xf>
    <xf numFmtId="1" fontId="0" fillId="2" borderId="0" xfId="0" applyNumberFormat="1" applyFont="1" applyFill="1" applyBorder="1" applyAlignment="1" applyProtection="1">
      <alignment horizontal="center"/>
      <protection hidden="1" locked="0"/>
    </xf>
    <xf numFmtId="2" fontId="1" fillId="2" borderId="0" xfId="0" applyNumberFormat="1" applyFont="1" applyFill="1" applyBorder="1" applyAlignment="1" applyProtection="1">
      <alignment horizontal="center"/>
      <protection hidden="1" locked="0"/>
    </xf>
    <xf numFmtId="1" fontId="0" fillId="0" borderId="4" xfId="0" applyNumberFormat="1" applyBorder="1" applyAlignment="1" applyProtection="1">
      <alignment horizontal="center"/>
      <protection hidden="1" locked="0"/>
    </xf>
    <xf numFmtId="1" fontId="0" fillId="0" borderId="5" xfId="0" applyNumberFormat="1" applyBorder="1" applyAlignment="1" applyProtection="1">
      <alignment horizontal="center"/>
      <protection hidden="1" locked="0"/>
    </xf>
    <xf numFmtId="2" fontId="1" fillId="0" borderId="4" xfId="0" applyNumberFormat="1" applyFont="1" applyBorder="1" applyAlignment="1" applyProtection="1">
      <alignment horizontal="center"/>
      <protection hidden="1" locked="0"/>
    </xf>
    <xf numFmtId="1" fontId="0" fillId="0" borderId="6" xfId="0" applyNumberFormat="1" applyBorder="1" applyAlignment="1" applyProtection="1">
      <alignment horizontal="center"/>
      <protection hidden="1" locked="0"/>
    </xf>
    <xf numFmtId="2" fontId="0" fillId="0" borderId="7" xfId="0" applyNumberFormat="1" applyBorder="1" applyAlignment="1" applyProtection="1">
      <alignment horizontal="center"/>
      <protection hidden="1" locked="0"/>
    </xf>
    <xf numFmtId="0" fontId="0" fillId="4" borderId="8" xfId="0" applyNumberFormat="1" applyFill="1" applyBorder="1" applyAlignment="1" applyProtection="1">
      <alignment horizontal="center"/>
      <protection hidden="1" locked="0"/>
    </xf>
    <xf numFmtId="0" fontId="0" fillId="0" borderId="8" xfId="0" applyBorder="1" applyAlignment="1" applyProtection="1">
      <alignment horizontal="center"/>
      <protection hidden="1" locked="0"/>
    </xf>
    <xf numFmtId="0" fontId="0" fillId="4" borderId="8" xfId="0" applyFill="1" applyBorder="1" applyAlignment="1" applyProtection="1">
      <alignment horizontal="center"/>
      <protection hidden="1" locked="0"/>
    </xf>
    <xf numFmtId="0" fontId="1" fillId="0" borderId="8" xfId="0" applyNumberFormat="1" applyFont="1" applyBorder="1" applyAlignment="1" applyProtection="1">
      <alignment horizontal="center"/>
      <protection hidden="1" locked="0"/>
    </xf>
    <xf numFmtId="0" fontId="0" fillId="0" borderId="9" xfId="0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2" fontId="0" fillId="3" borderId="10" xfId="0" applyNumberFormat="1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2" fontId="0" fillId="3" borderId="3" xfId="0" applyNumberFormat="1" applyFill="1" applyBorder="1" applyAlignment="1" applyProtection="1">
      <alignment horizontal="center"/>
      <protection hidden="1" locked="0"/>
    </xf>
    <xf numFmtId="0" fontId="0" fillId="3" borderId="10" xfId="0" applyFill="1" applyBorder="1" applyAlignment="1" applyProtection="1">
      <alignment/>
      <protection hidden="1" locked="0"/>
    </xf>
    <xf numFmtId="0" fontId="0" fillId="2" borderId="0" xfId="0" applyNumberFormat="1" applyFill="1" applyBorder="1" applyAlignment="1" applyProtection="1">
      <alignment horizontal="center"/>
      <protection hidden="1" locked="0"/>
    </xf>
    <xf numFmtId="0" fontId="4" fillId="2" borderId="0" xfId="0" applyFont="1" applyFill="1" applyBorder="1" applyAlignment="1" applyProtection="1">
      <alignment/>
      <protection hidden="1" locked="0"/>
    </xf>
    <xf numFmtId="0" fontId="4" fillId="2" borderId="0" xfId="0" applyNumberFormat="1" applyFont="1" applyFill="1" applyBorder="1" applyAlignment="1" applyProtection="1">
      <alignment horizontal="center"/>
      <protection hidden="1" locked="0"/>
    </xf>
    <xf numFmtId="0" fontId="4" fillId="2" borderId="0" xfId="0" applyFont="1" applyFill="1" applyBorder="1" applyAlignment="1" applyProtection="1">
      <alignment horizontal="center"/>
      <protection hidden="1" locked="0"/>
    </xf>
    <xf numFmtId="0" fontId="1" fillId="2" borderId="0" xfId="0" applyFont="1" applyFill="1" applyBorder="1" applyAlignment="1" applyProtection="1">
      <alignment horizontal="center"/>
      <protection hidden="1" locked="0"/>
    </xf>
    <xf numFmtId="0" fontId="0" fillId="2" borderId="0" xfId="0" applyFill="1" applyBorder="1" applyAlignment="1" applyProtection="1">
      <alignment/>
      <protection hidden="1" locked="0"/>
    </xf>
    <xf numFmtId="0" fontId="0" fillId="2" borderId="0" xfId="0" applyFill="1" applyBorder="1" applyAlignment="1" applyProtection="1">
      <alignment horizontal="center"/>
      <protection hidden="1" locked="0"/>
    </xf>
    <xf numFmtId="1" fontId="0" fillId="5" borderId="0" xfId="0" applyNumberFormat="1" applyFill="1" applyBorder="1" applyAlignment="1" applyProtection="1">
      <alignment horizontal="center"/>
      <protection hidden="1" locked="0"/>
    </xf>
    <xf numFmtId="0" fontId="0" fillId="0" borderId="11" xfId="0" applyBorder="1" applyAlignment="1" applyProtection="1">
      <alignment/>
      <protection hidden="1" locked="0"/>
    </xf>
    <xf numFmtId="14" fontId="0" fillId="4" borderId="12" xfId="0" applyNumberFormat="1" applyFill="1" applyBorder="1" applyAlignment="1" applyProtection="1">
      <alignment horizontal="left"/>
      <protection hidden="1" locked="0"/>
    </xf>
    <xf numFmtId="0" fontId="0" fillId="4" borderId="13" xfId="0" applyFill="1" applyBorder="1" applyAlignment="1" applyProtection="1">
      <alignment horizontal="left"/>
      <protection hidden="1" locked="0"/>
    </xf>
    <xf numFmtId="2" fontId="0" fillId="0" borderId="9" xfId="0" applyNumberFormat="1" applyBorder="1" applyAlignment="1" applyProtection="1">
      <alignment horizontal="center"/>
      <protection hidden="1" locked="0"/>
    </xf>
    <xf numFmtId="2" fontId="0" fillId="0" borderId="4" xfId="0" applyNumberFormat="1" applyBorder="1" applyAlignment="1" applyProtection="1">
      <alignment horizontal="center"/>
      <protection hidden="1" locked="0"/>
    </xf>
    <xf numFmtId="1" fontId="0" fillId="4" borderId="9" xfId="0" applyNumberFormat="1" applyFill="1" applyBorder="1" applyAlignment="1" applyProtection="1">
      <alignment horizontal="center"/>
      <protection hidden="1" locked="0"/>
    </xf>
    <xf numFmtId="0" fontId="0" fillId="0" borderId="1" xfId="0" applyBorder="1" applyAlignment="1" applyProtection="1">
      <alignment horizontal="left"/>
      <protection hidden="1" locked="0"/>
    </xf>
    <xf numFmtId="1" fontId="0" fillId="0" borderId="1" xfId="0" applyNumberFormat="1" applyBorder="1" applyAlignment="1" applyProtection="1">
      <alignment horizontal="center"/>
      <protection hidden="1" locked="0"/>
    </xf>
    <xf numFmtId="1" fontId="0" fillId="0" borderId="14" xfId="0" applyNumberFormat="1" applyBorder="1" applyAlignment="1" applyProtection="1">
      <alignment horizontal="center"/>
      <protection hidden="1" locked="0"/>
    </xf>
    <xf numFmtId="2" fontId="0" fillId="0" borderId="14" xfId="0" applyNumberFormat="1" applyBorder="1" applyAlignment="1" applyProtection="1">
      <alignment horizontal="center"/>
      <protection hidden="1" locked="0"/>
    </xf>
    <xf numFmtId="2" fontId="0" fillId="0" borderId="6" xfId="0" applyNumberFormat="1" applyBorder="1" applyAlignment="1" applyProtection="1">
      <alignment horizontal="center"/>
      <protection hidden="1" locked="0"/>
    </xf>
    <xf numFmtId="0" fontId="0" fillId="0" borderId="6" xfId="0" applyBorder="1" applyAlignment="1" applyProtection="1">
      <alignment/>
      <protection hidden="1" locked="0"/>
    </xf>
    <xf numFmtId="0" fontId="0" fillId="6" borderId="4" xfId="0" applyFill="1" applyBorder="1" applyAlignment="1" applyProtection="1">
      <alignment/>
      <protection hidden="1" locked="0"/>
    </xf>
    <xf numFmtId="0" fontId="0" fillId="0" borderId="5" xfId="0" applyBorder="1" applyAlignment="1" applyProtection="1">
      <alignment/>
      <protection hidden="1" locked="0"/>
    </xf>
    <xf numFmtId="2" fontId="0" fillId="0" borderId="15" xfId="0" applyNumberFormat="1" applyBorder="1" applyAlignment="1" applyProtection="1">
      <alignment horizontal="center"/>
      <protection hidden="1" locked="0"/>
    </xf>
    <xf numFmtId="0" fontId="0" fillId="0" borderId="4" xfId="0" applyBorder="1" applyAlignment="1" applyProtection="1">
      <alignment/>
      <protection hidden="1" locked="0"/>
    </xf>
    <xf numFmtId="0" fontId="0" fillId="3" borderId="12" xfId="0" applyFill="1" applyBorder="1" applyAlignment="1" applyProtection="1">
      <alignment/>
      <protection hidden="1" locked="0"/>
    </xf>
    <xf numFmtId="0" fontId="0" fillId="0" borderId="13" xfId="0" applyBorder="1" applyAlignment="1" applyProtection="1">
      <alignment/>
      <protection hidden="1" locked="0"/>
    </xf>
    <xf numFmtId="2" fontId="0" fillId="5" borderId="15" xfId="0" applyNumberFormat="1" applyFill="1" applyBorder="1" applyAlignment="1" applyProtection="1">
      <alignment horizontal="center"/>
      <protection hidden="1" locked="0"/>
    </xf>
    <xf numFmtId="2" fontId="0" fillId="5" borderId="4" xfId="0" applyNumberFormat="1" applyFill="1" applyBorder="1" applyAlignment="1" applyProtection="1">
      <alignment horizontal="center"/>
      <protection hidden="1" locked="0"/>
    </xf>
    <xf numFmtId="2" fontId="0" fillId="5" borderId="15" xfId="0" applyNumberFormat="1" applyFont="1" applyFill="1" applyBorder="1" applyAlignment="1" applyProtection="1">
      <alignment horizontal="center"/>
      <protection hidden="1" locked="0"/>
    </xf>
    <xf numFmtId="2" fontId="0" fillId="5" borderId="4" xfId="0" applyNumberFormat="1" applyFont="1" applyFill="1" applyBorder="1" applyAlignment="1" applyProtection="1">
      <alignment horizontal="center"/>
      <protection hidden="1" locked="0"/>
    </xf>
    <xf numFmtId="0" fontId="0" fillId="2" borderId="0" xfId="0" applyFont="1" applyFill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0" fontId="0" fillId="2" borderId="0" xfId="0" applyFont="1" applyFill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2" fontId="0" fillId="2" borderId="0" xfId="0" applyNumberFormat="1" applyFont="1" applyFill="1" applyBorder="1" applyAlignment="1" applyProtection="1">
      <alignment horizontal="center"/>
      <protection hidden="1" locked="0"/>
    </xf>
    <xf numFmtId="2" fontId="0" fillId="0" borderId="0" xfId="0" applyNumberFormat="1" applyFont="1" applyBorder="1" applyAlignment="1" applyProtection="1">
      <alignment horizontal="center"/>
      <protection hidden="1" locked="0"/>
    </xf>
    <xf numFmtId="2" fontId="0" fillId="4" borderId="3" xfId="0" applyNumberFormat="1" applyFill="1" applyBorder="1" applyAlignment="1" applyProtection="1">
      <alignment/>
      <protection hidden="1" locked="0"/>
    </xf>
    <xf numFmtId="0" fontId="0" fillId="6" borderId="3" xfId="0" applyNumberFormat="1" applyFill="1" applyBorder="1" applyAlignment="1" applyProtection="1">
      <alignment horizont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1" fillId="5" borderId="0" xfId="0" applyFont="1" applyFill="1" applyBorder="1" applyAlignment="1" applyProtection="1">
      <alignment/>
      <protection hidden="1" locked="0"/>
    </xf>
    <xf numFmtId="0" fontId="0" fillId="5" borderId="0" xfId="0" applyFill="1" applyBorder="1" applyAlignment="1" applyProtection="1">
      <alignment/>
      <protection hidden="1" locked="0"/>
    </xf>
    <xf numFmtId="0" fontId="0" fillId="5" borderId="0" xfId="0" applyFont="1" applyFill="1" applyBorder="1" applyAlignment="1" applyProtection="1">
      <alignment/>
      <protection hidden="1" locked="0"/>
    </xf>
    <xf numFmtId="0" fontId="1" fillId="5" borderId="0" xfId="0" applyFont="1" applyFill="1" applyBorder="1" applyAlignment="1" applyProtection="1">
      <alignment horizontal="center"/>
      <protection hidden="1" locked="0"/>
    </xf>
    <xf numFmtId="0" fontId="0" fillId="5" borderId="0" xfId="0" applyFill="1" applyBorder="1" applyAlignment="1" applyProtection="1">
      <alignment horizontal="center"/>
      <protection hidden="1" locked="0"/>
    </xf>
    <xf numFmtId="0" fontId="4" fillId="5" borderId="0" xfId="0" applyFont="1" applyFill="1" applyBorder="1" applyAlignment="1" applyProtection="1">
      <alignment horizontal="center"/>
      <protection hidden="1" locked="0"/>
    </xf>
    <xf numFmtId="2" fontId="0" fillId="5" borderId="0" xfId="0" applyNumberFormat="1" applyFill="1" applyBorder="1" applyAlignment="1" applyProtection="1">
      <alignment horizontal="center"/>
      <protection hidden="1" locked="0"/>
    </xf>
    <xf numFmtId="14" fontId="0" fillId="5" borderId="0" xfId="0" applyNumberFormat="1" applyFill="1" applyBorder="1" applyAlignment="1" applyProtection="1">
      <alignment horizontal="left"/>
      <protection hidden="1" locked="0"/>
    </xf>
    <xf numFmtId="0" fontId="0" fillId="5" borderId="0" xfId="0" applyFill="1" applyBorder="1" applyAlignment="1" applyProtection="1">
      <alignment horizontal="left"/>
      <protection hidden="1" locked="0"/>
    </xf>
    <xf numFmtId="0" fontId="4" fillId="5" borderId="0" xfId="0" applyFont="1" applyFill="1" applyBorder="1" applyAlignment="1" applyProtection="1">
      <alignment/>
      <protection hidden="1" locked="0"/>
    </xf>
    <xf numFmtId="1" fontId="4" fillId="5" borderId="0" xfId="0" applyNumberFormat="1" applyFont="1" applyFill="1" applyBorder="1" applyAlignment="1" applyProtection="1">
      <alignment horizontal="center"/>
      <protection hidden="1" locked="0"/>
    </xf>
    <xf numFmtId="180" fontId="0" fillId="5" borderId="0" xfId="0" applyNumberFormat="1" applyFill="1" applyBorder="1" applyAlignment="1" applyProtection="1">
      <alignment horizontal="center"/>
      <protection hidden="1" locked="0"/>
    </xf>
    <xf numFmtId="0" fontId="1" fillId="5" borderId="0" xfId="0" applyFont="1" applyFill="1" applyBorder="1" applyAlignment="1" applyProtection="1">
      <alignment horizontal="center"/>
      <protection hidden="1" locked="0"/>
    </xf>
    <xf numFmtId="1" fontId="1" fillId="5" borderId="0" xfId="0" applyNumberFormat="1" applyFont="1" applyFill="1" applyBorder="1" applyAlignment="1" applyProtection="1">
      <alignment horizontal="center"/>
      <protection hidden="1" locked="0"/>
    </xf>
    <xf numFmtId="0" fontId="1" fillId="5" borderId="0" xfId="0" applyFont="1" applyFill="1" applyBorder="1" applyAlignment="1" applyProtection="1">
      <alignment horizontal="right"/>
      <protection hidden="1" locked="0"/>
    </xf>
    <xf numFmtId="2" fontId="1" fillId="5" borderId="0" xfId="0" applyNumberFormat="1" applyFont="1" applyFill="1" applyBorder="1" applyAlignment="1" applyProtection="1">
      <alignment horizontal="center"/>
      <protection hidden="1" locked="0"/>
    </xf>
    <xf numFmtId="1" fontId="1" fillId="5" borderId="0" xfId="0" applyNumberFormat="1" applyFont="1" applyFill="1" applyBorder="1" applyAlignment="1" applyProtection="1">
      <alignment horizontal="center"/>
      <protection hidden="1" locked="0"/>
    </xf>
    <xf numFmtId="0" fontId="0" fillId="5" borderId="0" xfId="0" applyFill="1" applyBorder="1" applyAlignment="1" applyProtection="1">
      <alignment/>
      <protection hidden="1" locked="0"/>
    </xf>
    <xf numFmtId="0" fontId="0" fillId="5" borderId="0" xfId="0" applyFill="1" applyBorder="1" applyAlignment="1" applyProtection="1">
      <alignment horizontal="right"/>
      <protection hidden="1" locked="0"/>
    </xf>
    <xf numFmtId="2" fontId="0" fillId="5" borderId="0" xfId="0" applyNumberFormat="1" applyFill="1" applyBorder="1" applyAlignment="1" applyProtection="1">
      <alignment horizontal="right"/>
      <protection hidden="1" locked="0"/>
    </xf>
    <xf numFmtId="0" fontId="8" fillId="0" borderId="0" xfId="0" applyFont="1" applyBorder="1" applyAlignment="1" applyProtection="1">
      <alignment/>
      <protection hidden="1" locked="0"/>
    </xf>
    <xf numFmtId="0" fontId="0" fillId="0" borderId="0" xfId="0" applyBorder="1" applyAlignment="1" applyProtection="1">
      <alignment horizontal="left"/>
      <protection hidden="1" locked="0"/>
    </xf>
    <xf numFmtId="1" fontId="1" fillId="0" borderId="8" xfId="0" applyNumberFormat="1" applyFont="1" applyBorder="1" applyAlignment="1" applyProtection="1">
      <alignment horizontal="center"/>
      <protection hidden="1" locked="0"/>
    </xf>
    <xf numFmtId="1" fontId="1" fillId="0" borderId="12" xfId="0" applyNumberFormat="1" applyFont="1" applyBorder="1" applyAlignment="1" applyProtection="1">
      <alignment horizontal="center"/>
      <protection hidden="1" locked="0"/>
    </xf>
    <xf numFmtId="1" fontId="1" fillId="0" borderId="6" xfId="0" applyNumberFormat="1" applyFont="1" applyBorder="1" applyAlignment="1" applyProtection="1">
      <alignment horizontal="center"/>
      <protection hidden="1" locked="0"/>
    </xf>
    <xf numFmtId="1" fontId="1" fillId="0" borderId="13" xfId="0" applyNumberFormat="1" applyFont="1" applyBorder="1" applyAlignment="1" applyProtection="1">
      <alignment horizontal="center"/>
      <protection hidden="1" locked="0"/>
    </xf>
    <xf numFmtId="0" fontId="0" fillId="0" borderId="8" xfId="0" applyBorder="1" applyAlignment="1" applyProtection="1">
      <alignment horizontal="right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75" zoomScaleNormal="75" workbookViewId="0" topLeftCell="A2">
      <selection activeCell="H21" sqref="H21"/>
    </sheetView>
  </sheetViews>
  <sheetFormatPr defaultColWidth="9.00390625" defaultRowHeight="12.75"/>
  <cols>
    <col min="1" max="1" width="11.875" style="91" customWidth="1"/>
    <col min="2" max="11" width="9.125" style="91" customWidth="1"/>
    <col min="12" max="12" width="9.75390625" style="91" customWidth="1"/>
    <col min="13" max="14" width="9.125" style="91" customWidth="1"/>
    <col min="15" max="15" width="10.00390625" style="91" bestFit="1" customWidth="1"/>
    <col min="16" max="16384" width="9.125" style="91" customWidth="1"/>
  </cols>
  <sheetData>
    <row r="1" spans="4:14" ht="18">
      <c r="D1" s="94"/>
      <c r="E1" s="95"/>
      <c r="F1" s="95"/>
      <c r="G1" s="95"/>
      <c r="H1" s="95"/>
      <c r="I1" s="95"/>
      <c r="J1" s="95"/>
      <c r="L1" s="95"/>
      <c r="M1" s="57"/>
      <c r="N1" s="96"/>
    </row>
    <row r="2" spans="1:14" ht="18">
      <c r="A2" s="97"/>
      <c r="B2" s="98"/>
      <c r="D2" s="95"/>
      <c r="F2" s="99"/>
      <c r="G2" s="95"/>
      <c r="H2" s="100"/>
      <c r="I2" s="100"/>
      <c r="J2" s="57"/>
      <c r="K2" s="100"/>
      <c r="L2" s="100"/>
      <c r="M2" s="100"/>
      <c r="N2" s="96"/>
    </row>
    <row r="3" spans="1:14" ht="12.75">
      <c r="A3" s="94"/>
      <c r="B3" s="94"/>
      <c r="C3" s="94"/>
      <c r="D3" s="94"/>
      <c r="E3" s="94"/>
      <c r="F3" s="94"/>
      <c r="G3" s="94"/>
      <c r="H3" s="101"/>
      <c r="I3" s="94"/>
      <c r="J3" s="57"/>
      <c r="K3" s="94"/>
      <c r="L3" s="94"/>
      <c r="M3" s="57"/>
      <c r="N3" s="96"/>
    </row>
    <row r="4" spans="3:12" ht="12.75">
      <c r="C4" s="94"/>
      <c r="E4" s="102"/>
      <c r="F4" s="102"/>
      <c r="J4" s="94"/>
      <c r="L4" s="94"/>
    </row>
    <row r="5" spans="3:12" ht="12.75">
      <c r="C5" s="94"/>
      <c r="D5" s="94"/>
      <c r="E5" s="102"/>
      <c r="F5" s="102"/>
      <c r="H5" s="90"/>
      <c r="L5" s="90"/>
    </row>
    <row r="6" spans="1:13" ht="12.75">
      <c r="A6" s="90"/>
      <c r="B6" s="93"/>
      <c r="C6" s="90"/>
      <c r="D6" s="103"/>
      <c r="E6" s="94"/>
      <c r="K6" s="93"/>
      <c r="M6" s="93"/>
    </row>
    <row r="7" spans="1:6" ht="12.75">
      <c r="A7" s="90"/>
      <c r="B7" s="104"/>
      <c r="C7" s="104"/>
      <c r="D7" s="102"/>
      <c r="E7" s="94"/>
      <c r="F7" s="94"/>
    </row>
    <row r="8" spans="1:8" ht="12.75">
      <c r="A8" s="90"/>
      <c r="B8" s="104"/>
      <c r="C8" s="104"/>
      <c r="D8" s="102"/>
      <c r="E8" s="94"/>
      <c r="F8" s="94"/>
      <c r="H8" s="90"/>
    </row>
    <row r="9" spans="1:9" ht="12.75">
      <c r="A9" s="90"/>
      <c r="B9" s="104"/>
      <c r="C9" s="104"/>
      <c r="D9" s="102"/>
      <c r="E9" s="94"/>
      <c r="F9" s="94"/>
      <c r="I9" s="93"/>
    </row>
    <row r="10" spans="1:12" ht="12.75">
      <c r="A10" s="90"/>
      <c r="B10" s="93"/>
      <c r="C10" s="93"/>
      <c r="D10" s="102"/>
      <c r="E10" s="94"/>
      <c r="F10" s="94"/>
      <c r="I10" s="90"/>
      <c r="L10" s="90"/>
    </row>
    <row r="11" spans="3:13" ht="12.75">
      <c r="C11" s="57"/>
      <c r="D11" s="98"/>
      <c r="E11" s="57"/>
      <c r="H11" s="98"/>
      <c r="I11" s="98"/>
      <c r="M11" s="57"/>
    </row>
    <row r="12" spans="8:9" ht="12.75">
      <c r="H12" s="98"/>
      <c r="I12" s="98"/>
    </row>
    <row r="13" ht="12.75">
      <c r="M13" s="94"/>
    </row>
    <row r="14" spans="13:15" ht="12.75">
      <c r="M14" s="94"/>
      <c r="O14" s="94"/>
    </row>
    <row r="15" spans="1:13" ht="12.75">
      <c r="A15" s="92"/>
      <c r="B15" s="93"/>
      <c r="C15" s="93"/>
      <c r="D15" s="93"/>
      <c r="E15" s="93"/>
      <c r="F15" s="93"/>
      <c r="G15" s="93"/>
      <c r="H15" s="93"/>
      <c r="I15" s="93"/>
      <c r="J15" s="93"/>
      <c r="K15" s="105"/>
      <c r="L15" s="90"/>
      <c r="M15" s="105"/>
    </row>
    <row r="16" spans="1:13" ht="12.75">
      <c r="A16" s="92"/>
      <c r="B16" s="93"/>
      <c r="C16" s="93"/>
      <c r="I16" s="93"/>
      <c r="J16" s="106"/>
      <c r="K16" s="105"/>
      <c r="L16" s="93"/>
      <c r="M16" s="105"/>
    </row>
    <row r="17" spans="1:13" ht="12.75">
      <c r="A17" s="92"/>
      <c r="B17" s="93"/>
      <c r="C17" s="93"/>
      <c r="D17" s="93"/>
      <c r="E17" s="93"/>
      <c r="F17" s="93"/>
      <c r="G17" s="93"/>
      <c r="H17" s="93"/>
      <c r="I17" s="93"/>
      <c r="J17" s="106"/>
      <c r="K17" s="105"/>
      <c r="L17" s="93"/>
      <c r="M17" s="93"/>
    </row>
    <row r="18" spans="1:13" ht="12.75">
      <c r="A18" s="107"/>
      <c r="B18" s="94"/>
      <c r="C18" s="96"/>
      <c r="D18" s="108"/>
      <c r="E18" s="108"/>
      <c r="F18" s="108"/>
      <c r="G18" s="108"/>
      <c r="H18" s="108"/>
      <c r="I18" s="109"/>
      <c r="J18" s="109"/>
      <c r="K18" s="109"/>
      <c r="L18" s="108"/>
      <c r="M18" s="109"/>
    </row>
    <row r="19" spans="1:13" ht="12.75">
      <c r="A19" s="107"/>
      <c r="B19" s="94"/>
      <c r="C19" s="96"/>
      <c r="D19" s="108"/>
      <c r="E19" s="108"/>
      <c r="F19" s="108"/>
      <c r="G19" s="108"/>
      <c r="H19" s="108"/>
      <c r="I19" s="109"/>
      <c r="J19" s="109"/>
      <c r="K19" s="109"/>
      <c r="L19" s="108"/>
      <c r="M19" s="109"/>
    </row>
    <row r="20" spans="1:13" ht="12.75">
      <c r="A20" s="107"/>
      <c r="B20" s="94"/>
      <c r="C20" s="96"/>
      <c r="D20" s="108"/>
      <c r="E20" s="108"/>
      <c r="F20" s="108"/>
      <c r="G20" s="108"/>
      <c r="H20" s="108"/>
      <c r="I20" s="109"/>
      <c r="J20" s="109"/>
      <c r="K20" s="109"/>
      <c r="L20" s="108"/>
      <c r="M20" s="109"/>
    </row>
    <row r="21" spans="1:13" ht="12.75">
      <c r="A21" s="107"/>
      <c r="B21" s="94"/>
      <c r="C21" s="96"/>
      <c r="D21" s="108"/>
      <c r="E21" s="108"/>
      <c r="F21" s="108"/>
      <c r="G21" s="108"/>
      <c r="H21" s="108"/>
      <c r="I21" s="109"/>
      <c r="J21" s="109"/>
      <c r="K21" s="109"/>
      <c r="L21" s="108"/>
      <c r="M21" s="109"/>
    </row>
    <row r="22" spans="1:15" ht="12.75">
      <c r="A22" s="107"/>
      <c r="B22" s="94"/>
      <c r="C22" s="96"/>
      <c r="D22" s="108"/>
      <c r="E22" s="108"/>
      <c r="F22" s="108"/>
      <c r="G22" s="108"/>
      <c r="H22" s="108"/>
      <c r="I22" s="109"/>
      <c r="J22" s="109"/>
      <c r="K22" s="109"/>
      <c r="L22" s="108"/>
      <c r="M22" s="109"/>
      <c r="O22" s="96"/>
    </row>
    <row r="23" spans="1:15" ht="12.75">
      <c r="A23" s="107"/>
      <c r="B23" s="94"/>
      <c r="C23" s="96"/>
      <c r="D23" s="108"/>
      <c r="E23" s="108"/>
      <c r="F23" s="108"/>
      <c r="G23" s="108"/>
      <c r="H23" s="108"/>
      <c r="I23" s="109"/>
      <c r="J23" s="109"/>
      <c r="K23" s="109"/>
      <c r="L23" s="108"/>
      <c r="M23" s="109"/>
      <c r="O23" s="94"/>
    </row>
    <row r="24" spans="1:15" ht="12.75">
      <c r="A24" s="107"/>
      <c r="B24" s="94"/>
      <c r="C24" s="96"/>
      <c r="D24" s="108"/>
      <c r="E24" s="108"/>
      <c r="F24" s="108"/>
      <c r="G24" s="108"/>
      <c r="H24" s="108"/>
      <c r="I24" s="109"/>
      <c r="J24" s="109"/>
      <c r="K24" s="109"/>
      <c r="L24" s="108"/>
      <c r="M24" s="109"/>
      <c r="O24" s="96"/>
    </row>
    <row r="25" spans="1:13" ht="12.75">
      <c r="A25" s="107"/>
      <c r="B25" s="94"/>
      <c r="C25" s="96"/>
      <c r="D25" s="108"/>
      <c r="E25" s="108"/>
      <c r="F25" s="108"/>
      <c r="G25" s="108"/>
      <c r="H25" s="108"/>
      <c r="I25" s="109"/>
      <c r="J25" s="109"/>
      <c r="K25" s="109"/>
      <c r="L25" s="108"/>
      <c r="M25" s="109"/>
    </row>
    <row r="26" spans="1:15" ht="12.75">
      <c r="A26" s="107"/>
      <c r="B26" s="94"/>
      <c r="C26" s="96"/>
      <c r="D26" s="108"/>
      <c r="E26" s="108"/>
      <c r="F26" s="108"/>
      <c r="G26" s="108"/>
      <c r="H26" s="108"/>
      <c r="I26" s="109"/>
      <c r="J26" s="109"/>
      <c r="K26" s="109"/>
      <c r="L26" s="108"/>
      <c r="M26" s="109"/>
      <c r="O26" s="96"/>
    </row>
    <row r="27" spans="1:13" ht="12.75">
      <c r="A27" s="107"/>
      <c r="B27" s="94"/>
      <c r="C27" s="96"/>
      <c r="D27" s="108"/>
      <c r="E27" s="108"/>
      <c r="F27" s="108"/>
      <c r="G27" s="108"/>
      <c r="H27" s="108"/>
      <c r="I27" s="109"/>
      <c r="J27" s="109"/>
      <c r="K27" s="109"/>
      <c r="L27" s="108"/>
      <c r="M27" s="109"/>
    </row>
    <row r="28" spans="1:15" ht="12.75">
      <c r="A28" s="107"/>
      <c r="B28" s="94"/>
      <c r="C28" s="96"/>
      <c r="D28" s="108"/>
      <c r="E28" s="108"/>
      <c r="F28" s="108"/>
      <c r="G28" s="108"/>
      <c r="H28" s="108"/>
      <c r="I28" s="109"/>
      <c r="J28" s="109"/>
      <c r="K28" s="109"/>
      <c r="L28" s="108"/>
      <c r="M28" s="109"/>
      <c r="O28" s="96"/>
    </row>
    <row r="29" spans="1:13" ht="12.75">
      <c r="A29" s="107"/>
      <c r="B29" s="94"/>
      <c r="C29" s="96"/>
      <c r="D29" s="108"/>
      <c r="E29" s="108"/>
      <c r="F29" s="108"/>
      <c r="G29" s="108"/>
      <c r="H29" s="108"/>
      <c r="I29" s="109"/>
      <c r="J29" s="109"/>
      <c r="K29" s="109"/>
      <c r="L29" s="108"/>
      <c r="M29" s="109"/>
    </row>
    <row r="30" spans="1:15" ht="12.75">
      <c r="A30" s="107"/>
      <c r="B30" s="94"/>
      <c r="C30" s="96"/>
      <c r="D30" s="108"/>
      <c r="E30" s="108"/>
      <c r="F30" s="108"/>
      <c r="G30" s="108"/>
      <c r="H30" s="108"/>
      <c r="I30" s="109"/>
      <c r="J30" s="109"/>
      <c r="K30" s="109"/>
      <c r="L30" s="108"/>
      <c r="M30" s="109"/>
      <c r="O30" s="94"/>
    </row>
    <row r="31" spans="1:13" ht="12.75">
      <c r="A31" s="107"/>
      <c r="B31" s="94"/>
      <c r="C31" s="96"/>
      <c r="D31" s="108"/>
      <c r="E31" s="108"/>
      <c r="F31" s="108"/>
      <c r="G31" s="108"/>
      <c r="H31" s="108"/>
      <c r="I31" s="109"/>
      <c r="J31" s="109"/>
      <c r="K31" s="109"/>
      <c r="L31" s="108"/>
      <c r="M31" s="109"/>
    </row>
    <row r="32" spans="1:13" ht="12.75">
      <c r="A32" s="107"/>
      <c r="B32" s="94"/>
      <c r="C32" s="96"/>
      <c r="D32" s="108"/>
      <c r="E32" s="108"/>
      <c r="F32" s="108"/>
      <c r="G32" s="108"/>
      <c r="H32" s="108"/>
      <c r="I32" s="109"/>
      <c r="J32" s="109"/>
      <c r="K32" s="109"/>
      <c r="L32" s="108"/>
      <c r="M32" s="109"/>
    </row>
    <row r="33" spans="1:13" ht="12.75">
      <c r="A33" s="107"/>
      <c r="B33" s="94"/>
      <c r="C33" s="96"/>
      <c r="D33" s="108"/>
      <c r="E33" s="108"/>
      <c r="F33" s="108"/>
      <c r="G33" s="108"/>
      <c r="H33" s="108"/>
      <c r="I33" s="109"/>
      <c r="J33" s="109"/>
      <c r="K33" s="109"/>
      <c r="L33" s="108"/>
      <c r="M33" s="109"/>
    </row>
    <row r="34" spans="1:13" ht="12.75">
      <c r="A34" s="107"/>
      <c r="B34" s="94"/>
      <c r="C34" s="96"/>
      <c r="D34" s="108"/>
      <c r="E34" s="108"/>
      <c r="F34" s="108"/>
      <c r="G34" s="108"/>
      <c r="H34" s="108"/>
      <c r="I34" s="109"/>
      <c r="J34" s="109"/>
      <c r="K34" s="109"/>
      <c r="L34" s="108"/>
      <c r="M34" s="109"/>
    </row>
    <row r="35" spans="1:13" ht="12.75">
      <c r="A35" s="107"/>
      <c r="B35" s="94"/>
      <c r="C35" s="96"/>
      <c r="D35" s="108"/>
      <c r="E35" s="108"/>
      <c r="F35" s="108"/>
      <c r="G35" s="108"/>
      <c r="H35" s="108"/>
      <c r="I35" s="109"/>
      <c r="J35" s="109"/>
      <c r="K35" s="109"/>
      <c r="L35" s="108"/>
      <c r="M35" s="109"/>
    </row>
    <row r="36" spans="1:13" ht="12.75">
      <c r="A36" s="107"/>
      <c r="B36" s="94"/>
      <c r="C36" s="96"/>
      <c r="D36" s="108"/>
      <c r="E36" s="108"/>
      <c r="F36" s="108"/>
      <c r="G36" s="108"/>
      <c r="H36" s="108"/>
      <c r="I36" s="109"/>
      <c r="J36" s="109"/>
      <c r="K36" s="109"/>
      <c r="L36" s="108"/>
      <c r="M36" s="109"/>
    </row>
    <row r="37" spans="1:13" ht="12.75">
      <c r="A37" s="107"/>
      <c r="B37" s="94"/>
      <c r="C37" s="96"/>
      <c r="D37" s="108"/>
      <c r="E37" s="108"/>
      <c r="F37" s="108"/>
      <c r="G37" s="108"/>
      <c r="H37" s="108"/>
      <c r="I37" s="109"/>
      <c r="J37" s="109"/>
      <c r="K37" s="109"/>
      <c r="L37" s="108"/>
      <c r="M37" s="109"/>
    </row>
    <row r="38" spans="1:13" ht="12.75">
      <c r="A38" s="107"/>
      <c r="B38" s="94"/>
      <c r="C38" s="96"/>
      <c r="D38" s="108"/>
      <c r="E38" s="108"/>
      <c r="F38" s="108"/>
      <c r="G38" s="108"/>
      <c r="H38" s="108"/>
      <c r="I38" s="109"/>
      <c r="J38" s="109"/>
      <c r="K38" s="109"/>
      <c r="L38" s="108"/>
      <c r="M38" s="109"/>
    </row>
    <row r="39" spans="1:13" ht="12.75">
      <c r="A39" s="107"/>
      <c r="B39" s="94"/>
      <c r="C39" s="96"/>
      <c r="D39" s="108"/>
      <c r="E39" s="108"/>
      <c r="F39" s="108"/>
      <c r="G39" s="108"/>
      <c r="H39" s="108"/>
      <c r="I39" s="109"/>
      <c r="J39" s="109"/>
      <c r="K39" s="109"/>
      <c r="L39" s="108"/>
      <c r="M39" s="109"/>
    </row>
    <row r="45" spans="8:12" ht="12.75">
      <c r="H45" s="101"/>
      <c r="J45" s="57"/>
      <c r="K45" s="94"/>
      <c r="L45" s="94"/>
    </row>
    <row r="46" spans="10:14" ht="12.75">
      <c r="J46" s="57"/>
      <c r="K46" s="94"/>
      <c r="L46" s="94"/>
      <c r="N46" s="96"/>
    </row>
    <row r="47" spans="8:14" ht="12.75">
      <c r="H47" s="101"/>
      <c r="I47" s="94"/>
      <c r="J47" s="57"/>
      <c r="K47" s="94"/>
      <c r="L47" s="94"/>
      <c r="N47" s="96"/>
    </row>
    <row r="48" spans="8:14" ht="12.75">
      <c r="H48" s="101"/>
      <c r="I48" s="94"/>
      <c r="J48" s="57"/>
      <c r="K48" s="94"/>
      <c r="L48" s="94"/>
      <c r="M48" s="57"/>
      <c r="N48" s="96"/>
    </row>
    <row r="49" spans="8:14" ht="12.75">
      <c r="H49" s="101"/>
      <c r="I49" s="94"/>
      <c r="J49" s="57"/>
      <c r="K49" s="94"/>
      <c r="L49" s="94"/>
      <c r="M49" s="57"/>
      <c r="N49" s="96"/>
    </row>
    <row r="50" spans="8:14" ht="12.75">
      <c r="H50" s="101"/>
      <c r="I50" s="94"/>
      <c r="N50" s="96"/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Z444"/>
  <sheetViews>
    <sheetView tabSelected="1" zoomScale="75" zoomScaleNormal="75" workbookViewId="0" topLeftCell="A1">
      <pane xSplit="24675" topLeftCell="X1" activePane="topLeft" state="split"/>
      <selection pane="topLeft" activeCell="I3" sqref="I3"/>
      <selection pane="topRight" activeCell="X30" sqref="X30"/>
    </sheetView>
  </sheetViews>
  <sheetFormatPr defaultColWidth="9.00390625" defaultRowHeight="12.75"/>
  <cols>
    <col min="1" max="1" width="12.00390625" style="12" customWidth="1"/>
    <col min="2" max="2" width="8.375" style="12" customWidth="1"/>
    <col min="3" max="3" width="9.25390625" style="9" customWidth="1"/>
    <col min="4" max="4" width="7.75390625" style="2" customWidth="1"/>
    <col min="5" max="5" width="8.25390625" style="2" customWidth="1"/>
    <col min="6" max="6" width="10.875" style="2" customWidth="1"/>
    <col min="7" max="7" width="7.375" style="2" customWidth="1"/>
    <col min="8" max="8" width="7.125" style="2" customWidth="1"/>
    <col min="9" max="9" width="10.125" style="9" customWidth="1"/>
    <col min="10" max="10" width="5.625" style="12" customWidth="1"/>
    <col min="11" max="11" width="11.75390625" style="2" bestFit="1" customWidth="1"/>
    <col min="12" max="12" width="6.75390625" style="10" customWidth="1"/>
    <col min="13" max="13" width="8.625" style="10" customWidth="1"/>
    <col min="14" max="14" width="9.625" style="10" customWidth="1"/>
    <col min="15" max="15" width="9.25390625" style="10" customWidth="1"/>
    <col min="16" max="16" width="9.125" style="10" customWidth="1"/>
    <col min="17" max="17" width="9.75390625" style="10" customWidth="1"/>
    <col min="18" max="18" width="9.25390625" style="10" customWidth="1"/>
    <col min="19" max="19" width="8.375" style="13" customWidth="1"/>
    <col min="20" max="20" width="9.25390625" style="13" customWidth="1"/>
    <col min="21" max="21" width="6.875" style="13" customWidth="1"/>
    <col min="22" max="22" width="9.125" style="12" customWidth="1"/>
    <col min="23" max="23" width="11.00390625" style="45" bestFit="1" customWidth="1"/>
    <col min="24" max="16384" width="9.125" style="45" customWidth="1"/>
  </cols>
  <sheetData>
    <row r="1" spans="3:14" ht="18.75" thickBot="1">
      <c r="C1" s="50"/>
      <c r="D1" s="51"/>
      <c r="E1" s="52"/>
      <c r="F1" s="53" t="s">
        <v>41</v>
      </c>
      <c r="G1" s="53"/>
      <c r="H1" s="53"/>
      <c r="I1" s="54"/>
      <c r="J1" s="55"/>
      <c r="K1" s="56"/>
      <c r="N1" s="110"/>
    </row>
    <row r="2" spans="3:25" ht="18.75" thickBot="1">
      <c r="C2" s="50"/>
      <c r="D2" s="55"/>
      <c r="E2" s="51"/>
      <c r="F2" s="52" t="s">
        <v>59</v>
      </c>
      <c r="G2" s="53"/>
      <c r="H2" s="56"/>
      <c r="I2" s="53"/>
      <c r="J2" s="52"/>
      <c r="K2" s="51"/>
      <c r="L2" s="57"/>
      <c r="P2" s="2"/>
      <c r="Q2" s="116" t="s">
        <v>24</v>
      </c>
      <c r="R2" s="116"/>
      <c r="S2" s="40">
        <v>40</v>
      </c>
      <c r="T2" s="41" t="s">
        <v>43</v>
      </c>
      <c r="U2" s="42">
        <v>1000</v>
      </c>
      <c r="X2" s="2"/>
      <c r="Y2" s="2"/>
    </row>
    <row r="3" spans="1:25" ht="13.5" thickBot="1">
      <c r="A3" s="44" t="s">
        <v>62</v>
      </c>
      <c r="B3" s="58"/>
      <c r="Q3" s="116" t="s">
        <v>25</v>
      </c>
      <c r="R3" s="116"/>
      <c r="S3" s="43">
        <f>S2/100*S5</f>
        <v>130000</v>
      </c>
      <c r="T3" s="41" t="s">
        <v>66</v>
      </c>
      <c r="U3" s="42">
        <v>325</v>
      </c>
      <c r="X3" s="2"/>
      <c r="Y3" s="12"/>
    </row>
    <row r="4" spans="1:25" ht="13.5" thickBot="1">
      <c r="A4" s="59" t="s">
        <v>58</v>
      </c>
      <c r="B4" s="60"/>
      <c r="E4" s="2" t="s">
        <v>67</v>
      </c>
      <c r="I4"/>
      <c r="J4"/>
      <c r="K4"/>
      <c r="L4"/>
      <c r="M4"/>
      <c r="N4"/>
      <c r="Q4" s="116" t="s">
        <v>26</v>
      </c>
      <c r="R4" s="116"/>
      <c r="S4" s="43">
        <f>S5-S3</f>
        <v>195000</v>
      </c>
      <c r="T4" s="61"/>
      <c r="U4" s="8"/>
      <c r="X4" s="2"/>
      <c r="Y4" s="12"/>
    </row>
    <row r="5" spans="3:25" ht="13.5" thickBot="1">
      <c r="C5" s="12"/>
      <c r="D5" s="12"/>
      <c r="E5" s="12"/>
      <c r="F5" s="12"/>
      <c r="G5" s="12"/>
      <c r="H5" s="12"/>
      <c r="I5" s="12"/>
      <c r="K5" s="12"/>
      <c r="L5" s="12"/>
      <c r="Q5" s="116" t="s">
        <v>23</v>
      </c>
      <c r="R5" s="116"/>
      <c r="S5" s="43">
        <f>U2*U3</f>
        <v>325000</v>
      </c>
      <c r="T5" s="62"/>
      <c r="X5" s="2"/>
      <c r="Y5" s="2"/>
    </row>
    <row r="6" spans="1:26" ht="13.5" thickBot="1">
      <c r="A6" s="4" t="s">
        <v>27</v>
      </c>
      <c r="B6" s="4"/>
      <c r="C6" s="4"/>
      <c r="D6" s="111" t="s">
        <v>30</v>
      </c>
      <c r="E6" s="111"/>
      <c r="F6" s="111"/>
      <c r="G6" s="4"/>
      <c r="H6" s="63"/>
      <c r="I6" s="64" t="s">
        <v>57</v>
      </c>
      <c r="J6" s="65"/>
      <c r="K6" s="58"/>
      <c r="M6" s="38"/>
      <c r="N6" s="38"/>
      <c r="O6" s="38"/>
      <c r="P6" s="38"/>
      <c r="Q6" s="66"/>
      <c r="R6" s="66"/>
      <c r="S6" s="67"/>
      <c r="T6" s="68"/>
      <c r="U6" s="69"/>
      <c r="V6" s="9"/>
      <c r="W6" s="2"/>
      <c r="X6" s="2"/>
      <c r="Y6" s="2"/>
      <c r="Z6" s="2"/>
    </row>
    <row r="7" spans="1:22" ht="13.5" thickBot="1">
      <c r="A7" s="4" t="s">
        <v>28</v>
      </c>
      <c r="B7" s="4"/>
      <c r="C7" s="4"/>
      <c r="D7" s="111" t="s">
        <v>31</v>
      </c>
      <c r="E7" s="111"/>
      <c r="F7" s="111"/>
      <c r="G7" s="4"/>
      <c r="H7" s="70"/>
      <c r="I7" s="12" t="s">
        <v>55</v>
      </c>
      <c r="K7" s="71"/>
      <c r="M7" s="113" t="s">
        <v>44</v>
      </c>
      <c r="N7" s="114"/>
      <c r="O7" s="114"/>
      <c r="P7" s="115"/>
      <c r="Q7" s="112" t="s">
        <v>45</v>
      </c>
      <c r="R7" s="112"/>
      <c r="S7" s="39"/>
      <c r="T7" s="72"/>
      <c r="U7" s="73"/>
      <c r="V7" s="73"/>
    </row>
    <row r="8" spans="1:22" ht="13.5" thickBot="1">
      <c r="A8" s="4" t="s">
        <v>29</v>
      </c>
      <c r="B8" s="4"/>
      <c r="C8" s="6"/>
      <c r="D8" s="111" t="s">
        <v>42</v>
      </c>
      <c r="E8" s="111"/>
      <c r="F8" s="111"/>
      <c r="G8" s="4"/>
      <c r="H8" s="74"/>
      <c r="I8" s="69" t="s">
        <v>56</v>
      </c>
      <c r="J8" s="69"/>
      <c r="K8" s="75"/>
      <c r="M8" s="35"/>
      <c r="O8" s="10" t="s">
        <v>48</v>
      </c>
      <c r="Q8" s="35"/>
      <c r="R8" s="36"/>
      <c r="S8" s="37" t="s">
        <v>64</v>
      </c>
      <c r="T8" s="76" t="s">
        <v>60</v>
      </c>
      <c r="U8" s="77" t="s">
        <v>63</v>
      </c>
      <c r="V8" s="73"/>
    </row>
    <row r="9" spans="1:22" ht="14.25">
      <c r="A9" s="12" t="s">
        <v>51</v>
      </c>
      <c r="M9" s="35" t="s">
        <v>32</v>
      </c>
      <c r="N9" s="10" t="s">
        <v>33</v>
      </c>
      <c r="O9" s="10" t="s">
        <v>38</v>
      </c>
      <c r="P9" s="10" t="s">
        <v>34</v>
      </c>
      <c r="Q9" s="35"/>
      <c r="R9" s="36" t="s">
        <v>34</v>
      </c>
      <c r="S9" s="37" t="s">
        <v>65</v>
      </c>
      <c r="T9" s="78" t="s">
        <v>52</v>
      </c>
      <c r="U9" s="79" t="s">
        <v>52</v>
      </c>
      <c r="V9" s="73"/>
    </row>
    <row r="10" spans="1:26" s="82" customFormat="1" ht="13.5" customHeight="1">
      <c r="A10" s="31"/>
      <c r="B10" s="32"/>
      <c r="C10" s="20" t="s">
        <v>1</v>
      </c>
      <c r="D10" s="32" t="s">
        <v>2</v>
      </c>
      <c r="E10" s="32" t="s">
        <v>49</v>
      </c>
      <c r="F10" s="32" t="s">
        <v>4</v>
      </c>
      <c r="G10" s="32" t="s">
        <v>3</v>
      </c>
      <c r="H10" s="32" t="s">
        <v>5</v>
      </c>
      <c r="I10" s="20" t="s">
        <v>6</v>
      </c>
      <c r="J10" s="32" t="s">
        <v>7</v>
      </c>
      <c r="K10" s="32" t="s">
        <v>8</v>
      </c>
      <c r="L10" s="33" t="s">
        <v>9</v>
      </c>
      <c r="M10" s="33" t="s">
        <v>10</v>
      </c>
      <c r="N10" s="33" t="s">
        <v>11</v>
      </c>
      <c r="O10" s="33" t="s">
        <v>50</v>
      </c>
      <c r="P10" s="33" t="s">
        <v>12</v>
      </c>
      <c r="Q10" s="33" t="s">
        <v>13</v>
      </c>
      <c r="R10" s="33" t="s">
        <v>14</v>
      </c>
      <c r="S10" s="34" t="s">
        <v>15</v>
      </c>
      <c r="T10" s="80"/>
      <c r="U10" s="31"/>
      <c r="V10" s="81"/>
      <c r="W10" s="45"/>
      <c r="X10" s="45"/>
      <c r="Y10" s="45"/>
      <c r="Z10" s="45"/>
    </row>
    <row r="11" spans="1:26" s="84" customFormat="1" ht="12.75" customHeight="1">
      <c r="A11" s="32" t="s">
        <v>0</v>
      </c>
      <c r="B11" s="32" t="s">
        <v>35</v>
      </c>
      <c r="C11" s="20" t="s">
        <v>61</v>
      </c>
      <c r="D11" s="32" t="s">
        <v>36</v>
      </c>
      <c r="E11" s="32" t="s">
        <v>48</v>
      </c>
      <c r="F11" s="32" t="s">
        <v>37</v>
      </c>
      <c r="G11" s="32" t="s">
        <v>16</v>
      </c>
      <c r="H11" s="32"/>
      <c r="I11" s="20" t="s">
        <v>39</v>
      </c>
      <c r="J11" s="32"/>
      <c r="K11" s="32"/>
      <c r="L11" s="33"/>
      <c r="M11" s="83"/>
      <c r="N11" s="83"/>
      <c r="O11" s="83"/>
      <c r="P11" s="83"/>
      <c r="Q11" s="83"/>
      <c r="R11" s="83"/>
      <c r="S11" s="83"/>
      <c r="T11" s="83"/>
      <c r="U11" s="32"/>
      <c r="V11" s="5"/>
      <c r="W11" s="45"/>
      <c r="X11" s="45"/>
      <c r="Y11" s="45"/>
      <c r="Z11" s="45"/>
    </row>
    <row r="12" spans="1:26" s="84" customFormat="1" ht="12" customHeight="1">
      <c r="A12" s="32"/>
      <c r="B12" s="32" t="s">
        <v>54</v>
      </c>
      <c r="C12" s="20" t="s">
        <v>18</v>
      </c>
      <c r="D12" s="32" t="s">
        <v>18</v>
      </c>
      <c r="E12" s="32" t="s">
        <v>38</v>
      </c>
      <c r="F12" s="32" t="s">
        <v>38</v>
      </c>
      <c r="G12" s="32"/>
      <c r="H12" s="32"/>
      <c r="I12" s="20" t="s">
        <v>40</v>
      </c>
      <c r="J12" s="32"/>
      <c r="K12" s="32"/>
      <c r="L12" s="33"/>
      <c r="M12" s="33" t="s">
        <v>17</v>
      </c>
      <c r="N12" s="33" t="s">
        <v>17</v>
      </c>
      <c r="O12" s="33" t="s">
        <v>17</v>
      </c>
      <c r="P12" s="33" t="s">
        <v>17</v>
      </c>
      <c r="Q12" s="33" t="s">
        <v>17</v>
      </c>
      <c r="R12" s="33" t="s">
        <v>17</v>
      </c>
      <c r="S12" s="34" t="s">
        <v>17</v>
      </c>
      <c r="T12" s="85" t="s">
        <v>17</v>
      </c>
      <c r="U12" s="32" t="s">
        <v>53</v>
      </c>
      <c r="V12" s="5"/>
      <c r="W12" s="45"/>
      <c r="X12" s="45"/>
      <c r="Y12" s="45"/>
      <c r="Z12" s="45"/>
    </row>
    <row r="13" spans="1:26" s="84" customFormat="1" ht="12.75">
      <c r="A13" s="5"/>
      <c r="B13" s="5"/>
      <c r="C13" s="15"/>
      <c r="D13" s="5"/>
      <c r="E13" s="5"/>
      <c r="F13" s="5"/>
      <c r="G13" s="5"/>
      <c r="H13" s="5"/>
      <c r="I13" s="15"/>
      <c r="J13" s="5"/>
      <c r="K13" s="5"/>
      <c r="L13" s="16"/>
      <c r="M13" s="16"/>
      <c r="N13" s="16"/>
      <c r="O13" s="16"/>
      <c r="P13" s="16"/>
      <c r="Q13" s="16"/>
      <c r="R13" s="16"/>
      <c r="S13" s="14"/>
      <c r="T13" s="86"/>
      <c r="U13" s="5"/>
      <c r="V13" s="5"/>
      <c r="W13" s="45"/>
      <c r="X13" s="45"/>
      <c r="Y13" s="45"/>
      <c r="Z13" s="45"/>
    </row>
    <row r="14" spans="1:26" s="89" customFormat="1" ht="12.75">
      <c r="A14" s="29"/>
      <c r="B14" s="27">
        <v>1</v>
      </c>
      <c r="C14" s="28">
        <v>108</v>
      </c>
      <c r="D14" s="29"/>
      <c r="E14" s="29"/>
      <c r="F14" s="29"/>
      <c r="G14" s="87"/>
      <c r="H14" s="17">
        <f>F14*G14</f>
        <v>0</v>
      </c>
      <c r="I14" s="88">
        <v>3678</v>
      </c>
      <c r="J14" s="21"/>
      <c r="K14" s="17">
        <f>C14*I14</f>
        <v>397224</v>
      </c>
      <c r="L14" s="22">
        <f>F14*J14</f>
        <v>0</v>
      </c>
      <c r="M14" s="23">
        <f aca="true" t="shared" si="0" ref="M14:M55">$W$28*K14</f>
        <v>5914.7224742739645</v>
      </c>
      <c r="N14" s="23">
        <f aca="true" t="shared" si="1" ref="N14:N45">$W$28*$W$24/$W$14*1.6*D14</f>
        <v>0</v>
      </c>
      <c r="O14" s="23">
        <f aca="true" t="shared" si="2" ref="O14:O45">$W$28*$W$24/$W$14*1*E14</f>
        <v>0</v>
      </c>
      <c r="P14" s="23">
        <f aca="true" t="shared" si="3" ref="P14:P55">$W$28*L14</f>
        <v>0</v>
      </c>
      <c r="Q14" s="23">
        <f aca="true" t="shared" si="4" ref="Q14:Q55">$W$29*(C14+D14)</f>
        <v>4009.2177741988</v>
      </c>
      <c r="R14" s="23">
        <f aca="true" t="shared" si="5" ref="R14:R55">$W$29*H14</f>
        <v>0</v>
      </c>
      <c r="S14" s="24">
        <f>SUM(M14:R14)</f>
        <v>9923.940248472765</v>
      </c>
      <c r="T14" s="26">
        <f>S14/(C14+D14+E14+F14)</f>
        <v>91.88833563400709</v>
      </c>
      <c r="U14" s="46">
        <f aca="true" t="shared" si="6" ref="U14:U55">(T14-$W$49)/$W$49*100</f>
        <v>-1.4198313542530168</v>
      </c>
      <c r="V14" s="47"/>
      <c r="W14" s="9">
        <f>SUM(C14:C247)</f>
        <v>3501.9299999999994</v>
      </c>
      <c r="X14" s="45"/>
      <c r="Y14" s="45"/>
      <c r="Z14" s="45"/>
    </row>
    <row r="15" spans="1:21" ht="12.75">
      <c r="A15" s="29"/>
      <c r="B15" s="27">
        <v>1.01</v>
      </c>
      <c r="C15" s="28">
        <v>67</v>
      </c>
      <c r="D15" s="29"/>
      <c r="E15" s="29"/>
      <c r="F15" s="29"/>
      <c r="G15" s="87"/>
      <c r="H15" s="18">
        <f>F15*G15</f>
        <v>0</v>
      </c>
      <c r="I15" s="88">
        <v>3566</v>
      </c>
      <c r="J15" s="19"/>
      <c r="K15" s="18">
        <f>C15*I15</f>
        <v>238922</v>
      </c>
      <c r="L15" s="22">
        <f>F15*J15</f>
        <v>0</v>
      </c>
      <c r="M15" s="23">
        <f t="shared" si="0"/>
        <v>3557.5829330515885</v>
      </c>
      <c r="N15" s="23">
        <f t="shared" si="1"/>
        <v>0</v>
      </c>
      <c r="O15" s="23">
        <f t="shared" si="2"/>
        <v>0</v>
      </c>
      <c r="P15" s="23">
        <f t="shared" si="3"/>
        <v>0</v>
      </c>
      <c r="Q15" s="23">
        <f t="shared" si="4"/>
        <v>2487.1999154751816</v>
      </c>
      <c r="R15" s="23">
        <f t="shared" si="5"/>
        <v>0</v>
      </c>
      <c r="S15" s="24">
        <f>SUM(M15:R15)</f>
        <v>6044.78284852677</v>
      </c>
      <c r="T15" s="26">
        <f aca="true" t="shared" si="7" ref="T15:T55">S15/(C15+D15+E15+F15)</f>
        <v>90.2206395302503</v>
      </c>
      <c r="U15" s="46">
        <f t="shared" si="6"/>
        <v>-3.2089786059021854</v>
      </c>
    </row>
    <row r="16" spans="1:23" ht="12.75">
      <c r="A16" s="29"/>
      <c r="B16" s="27">
        <v>1.02</v>
      </c>
      <c r="C16" s="28">
        <v>77.72</v>
      </c>
      <c r="D16" s="29"/>
      <c r="E16" s="29"/>
      <c r="F16" s="29"/>
      <c r="G16" s="87"/>
      <c r="H16" s="18">
        <f>F16*G16</f>
        <v>0</v>
      </c>
      <c r="I16" s="88">
        <v>3750</v>
      </c>
      <c r="J16" s="19"/>
      <c r="K16" s="18">
        <f>C16*I16</f>
        <v>291450</v>
      </c>
      <c r="L16" s="22">
        <f>F16*J16</f>
        <v>0</v>
      </c>
      <c r="M16" s="23">
        <f t="shared" si="0"/>
        <v>4339.732405713519</v>
      </c>
      <c r="N16" s="23">
        <f t="shared" si="1"/>
        <v>0</v>
      </c>
      <c r="O16" s="23">
        <f t="shared" si="2"/>
        <v>0</v>
      </c>
      <c r="P16" s="23">
        <f t="shared" si="3"/>
        <v>0</v>
      </c>
      <c r="Q16" s="23">
        <f t="shared" si="4"/>
        <v>2885.15190195121</v>
      </c>
      <c r="R16" s="23">
        <f t="shared" si="5"/>
        <v>0</v>
      </c>
      <c r="S16" s="24">
        <f>SUM(M16:R16)</f>
        <v>7224.88430766473</v>
      </c>
      <c r="T16" s="26">
        <f t="shared" si="7"/>
        <v>92.96042598642215</v>
      </c>
      <c r="U16" s="46">
        <f t="shared" si="6"/>
        <v>-0.26966526390714773</v>
      </c>
      <c r="W16" s="1">
        <f>SUM(D14:D247)</f>
        <v>0</v>
      </c>
    </row>
    <row r="17" spans="1:21" ht="12.75">
      <c r="A17" s="29"/>
      <c r="B17" s="27">
        <v>1.03</v>
      </c>
      <c r="C17" s="28">
        <v>77.72</v>
      </c>
      <c r="D17" s="29"/>
      <c r="E17" s="29"/>
      <c r="F17" s="29"/>
      <c r="G17" s="87"/>
      <c r="H17" s="18">
        <f aca="true" t="shared" si="8" ref="H17:H40">F17*G17</f>
        <v>0</v>
      </c>
      <c r="I17" s="88">
        <v>3742</v>
      </c>
      <c r="J17" s="19"/>
      <c r="K17" s="18">
        <f aca="true" t="shared" si="9" ref="K17:K40">C17*I17</f>
        <v>290828.24</v>
      </c>
      <c r="L17" s="22">
        <f aca="true" t="shared" si="10" ref="L17:L40">F17*J17</f>
        <v>0</v>
      </c>
      <c r="M17" s="23">
        <f t="shared" si="0"/>
        <v>4330.4743099146635</v>
      </c>
      <c r="N17" s="23">
        <f t="shared" si="1"/>
        <v>0</v>
      </c>
      <c r="O17" s="23">
        <f t="shared" si="2"/>
        <v>0</v>
      </c>
      <c r="P17" s="23">
        <f t="shared" si="3"/>
        <v>0</v>
      </c>
      <c r="Q17" s="23">
        <f t="shared" si="4"/>
        <v>2885.15190195121</v>
      </c>
      <c r="R17" s="23">
        <f t="shared" si="5"/>
        <v>0</v>
      </c>
      <c r="S17" s="24">
        <f aca="true" t="shared" si="11" ref="S17:S40">SUM(M17:R17)</f>
        <v>7215.626211865874</v>
      </c>
      <c r="T17" s="26">
        <f t="shared" si="7"/>
        <v>92.84130483615381</v>
      </c>
      <c r="U17" s="46">
        <f t="shared" si="6"/>
        <v>-0.39746149616780146</v>
      </c>
    </row>
    <row r="18" spans="1:23" ht="12.75">
      <c r="A18" s="29"/>
      <c r="B18" s="27">
        <v>1.04</v>
      </c>
      <c r="C18" s="28">
        <v>106.23</v>
      </c>
      <c r="D18" s="29"/>
      <c r="E18" s="29"/>
      <c r="F18" s="29"/>
      <c r="G18" s="87"/>
      <c r="H18" s="18">
        <f t="shared" si="8"/>
        <v>0</v>
      </c>
      <c r="I18" s="88">
        <v>3796</v>
      </c>
      <c r="J18" s="19"/>
      <c r="K18" s="18">
        <f t="shared" si="9"/>
        <v>403249.08</v>
      </c>
      <c r="L18" s="22">
        <f t="shared" si="10"/>
        <v>0</v>
      </c>
      <c r="M18" s="23">
        <f t="shared" si="0"/>
        <v>6004.436781781312</v>
      </c>
      <c r="N18" s="23">
        <f t="shared" si="1"/>
        <v>0</v>
      </c>
      <c r="O18" s="23">
        <f t="shared" si="2"/>
        <v>0</v>
      </c>
      <c r="P18" s="23">
        <f t="shared" si="3"/>
        <v>0</v>
      </c>
      <c r="Q18" s="23">
        <f t="shared" si="4"/>
        <v>3943.5111495660976</v>
      </c>
      <c r="R18" s="23">
        <f t="shared" si="5"/>
        <v>0</v>
      </c>
      <c r="S18" s="24">
        <f t="shared" si="11"/>
        <v>9947.94793134741</v>
      </c>
      <c r="T18" s="26">
        <f t="shared" si="7"/>
        <v>93.64537260046511</v>
      </c>
      <c r="U18" s="46">
        <f t="shared" si="6"/>
        <v>0.465163071591604</v>
      </c>
      <c r="W18" s="1">
        <f>SUM(E14:E247)</f>
        <v>0</v>
      </c>
    </row>
    <row r="19" spans="1:21" ht="12.75">
      <c r="A19" s="29"/>
      <c r="B19" s="27">
        <v>1.05</v>
      </c>
      <c r="C19" s="28">
        <v>77.72</v>
      </c>
      <c r="D19" s="29"/>
      <c r="E19" s="29"/>
      <c r="F19" s="29"/>
      <c r="G19" s="87"/>
      <c r="H19" s="18">
        <f t="shared" si="8"/>
        <v>0</v>
      </c>
      <c r="I19" s="88">
        <v>3633</v>
      </c>
      <c r="J19" s="19"/>
      <c r="K19" s="18">
        <f t="shared" si="9"/>
        <v>282356.76</v>
      </c>
      <c r="L19" s="22">
        <f t="shared" si="10"/>
        <v>0</v>
      </c>
      <c r="M19" s="23">
        <f t="shared" si="0"/>
        <v>4204.332754655257</v>
      </c>
      <c r="N19" s="23">
        <f t="shared" si="1"/>
        <v>0</v>
      </c>
      <c r="O19" s="23">
        <f t="shared" si="2"/>
        <v>0</v>
      </c>
      <c r="P19" s="23">
        <f t="shared" si="3"/>
        <v>0</v>
      </c>
      <c r="Q19" s="23">
        <f t="shared" si="4"/>
        <v>2885.15190195121</v>
      </c>
      <c r="R19" s="23">
        <f t="shared" si="5"/>
        <v>0</v>
      </c>
      <c r="S19" s="24">
        <f t="shared" si="11"/>
        <v>7089.484656606468</v>
      </c>
      <c r="T19" s="26">
        <f t="shared" si="7"/>
        <v>91.21827916374765</v>
      </c>
      <c r="U19" s="46">
        <f t="shared" si="6"/>
        <v>-2.1386851607192137</v>
      </c>
    </row>
    <row r="20" spans="1:23" ht="12.75">
      <c r="A20" s="29"/>
      <c r="B20" s="27">
        <v>1.06</v>
      </c>
      <c r="C20" s="28">
        <v>109.64</v>
      </c>
      <c r="D20" s="29"/>
      <c r="E20" s="29"/>
      <c r="F20" s="29"/>
      <c r="G20" s="87"/>
      <c r="H20" s="18">
        <f t="shared" si="8"/>
        <v>0</v>
      </c>
      <c r="I20" s="88">
        <v>3601</v>
      </c>
      <c r="J20" s="19"/>
      <c r="K20" s="18">
        <f t="shared" si="9"/>
        <v>394813.64</v>
      </c>
      <c r="L20" s="22">
        <f t="shared" si="10"/>
        <v>0</v>
      </c>
      <c r="M20" s="23">
        <f t="shared" si="0"/>
        <v>5878.831867303865</v>
      </c>
      <c r="N20" s="23">
        <f t="shared" si="1"/>
        <v>0</v>
      </c>
      <c r="O20" s="23">
        <f t="shared" si="2"/>
        <v>0</v>
      </c>
      <c r="P20" s="23">
        <f t="shared" si="3"/>
        <v>0</v>
      </c>
      <c r="Q20" s="23">
        <f t="shared" si="4"/>
        <v>4070.0984885477446</v>
      </c>
      <c r="R20" s="23">
        <f t="shared" si="5"/>
        <v>0</v>
      </c>
      <c r="S20" s="24">
        <f t="shared" si="11"/>
        <v>9948.93035585161</v>
      </c>
      <c r="T20" s="26">
        <f t="shared" si="7"/>
        <v>90.74179456267429</v>
      </c>
      <c r="U20" s="46">
        <f t="shared" si="6"/>
        <v>-2.6498700897618286</v>
      </c>
      <c r="W20" s="2">
        <f>SUM(H14:H247)</f>
        <v>0</v>
      </c>
    </row>
    <row r="21" spans="1:21" ht="12.75">
      <c r="A21" s="29"/>
      <c r="B21" s="27">
        <v>1.07</v>
      </c>
      <c r="C21" s="28">
        <v>109.64</v>
      </c>
      <c r="D21" s="29"/>
      <c r="E21" s="29"/>
      <c r="F21" s="29"/>
      <c r="G21" s="87"/>
      <c r="H21" s="18">
        <f t="shared" si="8"/>
        <v>0</v>
      </c>
      <c r="I21" s="88">
        <v>3644</v>
      </c>
      <c r="J21" s="19"/>
      <c r="K21" s="18">
        <f t="shared" si="9"/>
        <v>399528.16</v>
      </c>
      <c r="L21" s="22">
        <f t="shared" si="10"/>
        <v>0</v>
      </c>
      <c r="M21" s="23">
        <f t="shared" si="0"/>
        <v>5949.031747974252</v>
      </c>
      <c r="N21" s="23">
        <f t="shared" si="1"/>
        <v>0</v>
      </c>
      <c r="O21" s="23">
        <f t="shared" si="2"/>
        <v>0</v>
      </c>
      <c r="P21" s="23">
        <f t="shared" si="3"/>
        <v>0</v>
      </c>
      <c r="Q21" s="23">
        <f t="shared" si="4"/>
        <v>4070.0984885477446</v>
      </c>
      <c r="R21" s="23">
        <f t="shared" si="5"/>
        <v>0</v>
      </c>
      <c r="S21" s="24">
        <f t="shared" si="11"/>
        <v>10019.130236521996</v>
      </c>
      <c r="T21" s="26">
        <f t="shared" si="7"/>
        <v>91.38207074536662</v>
      </c>
      <c r="U21" s="46">
        <f t="shared" si="6"/>
        <v>-1.9629653413608183</v>
      </c>
    </row>
    <row r="22" spans="1:23" ht="12.75">
      <c r="A22" s="29"/>
      <c r="B22" s="27">
        <v>1.08</v>
      </c>
      <c r="C22" s="28">
        <v>105.28</v>
      </c>
      <c r="D22" s="29"/>
      <c r="E22" s="29"/>
      <c r="F22" s="29"/>
      <c r="G22" s="87"/>
      <c r="H22" s="18">
        <f t="shared" si="8"/>
        <v>0</v>
      </c>
      <c r="I22" s="88">
        <v>3774</v>
      </c>
      <c r="J22" s="19"/>
      <c r="K22" s="18">
        <f t="shared" si="9"/>
        <v>397326.72000000003</v>
      </c>
      <c r="L22" s="22">
        <f t="shared" si="10"/>
        <v>0</v>
      </c>
      <c r="M22" s="23">
        <f t="shared" si="0"/>
        <v>5916.25198984341</v>
      </c>
      <c r="N22" s="23">
        <f t="shared" si="1"/>
        <v>0</v>
      </c>
      <c r="O22" s="23">
        <f t="shared" si="2"/>
        <v>0</v>
      </c>
      <c r="P22" s="23">
        <f t="shared" si="3"/>
        <v>0</v>
      </c>
      <c r="Q22" s="23">
        <f t="shared" si="4"/>
        <v>3908.2448821078674</v>
      </c>
      <c r="R22" s="23">
        <f t="shared" si="5"/>
        <v>0</v>
      </c>
      <c r="S22" s="24">
        <f t="shared" si="11"/>
        <v>9824.496871951278</v>
      </c>
      <c r="T22" s="26">
        <f t="shared" si="7"/>
        <v>93.31778943722719</v>
      </c>
      <c r="U22" s="46">
        <f t="shared" si="6"/>
        <v>0.11372343287482896</v>
      </c>
      <c r="W22" s="10">
        <f>AVERAGE(I14:I247)</f>
        <v>3766.8809523809523</v>
      </c>
    </row>
    <row r="23" spans="1:21" ht="12.75">
      <c r="A23" s="29"/>
      <c r="B23" s="27">
        <v>1.09</v>
      </c>
      <c r="C23" s="28">
        <v>87.82</v>
      </c>
      <c r="D23" s="29"/>
      <c r="E23" s="29"/>
      <c r="F23" s="29"/>
      <c r="G23" s="87"/>
      <c r="H23" s="18">
        <f t="shared" si="8"/>
        <v>0</v>
      </c>
      <c r="I23" s="88">
        <v>3657</v>
      </c>
      <c r="J23" s="19"/>
      <c r="K23" s="18">
        <f t="shared" si="9"/>
        <v>321157.74</v>
      </c>
      <c r="L23" s="22">
        <f t="shared" si="10"/>
        <v>0</v>
      </c>
      <c r="M23" s="23">
        <f t="shared" si="0"/>
        <v>4782.0849257976215</v>
      </c>
      <c r="N23" s="23">
        <f t="shared" si="1"/>
        <v>0</v>
      </c>
      <c r="O23" s="23">
        <f t="shared" si="2"/>
        <v>0</v>
      </c>
      <c r="P23" s="23">
        <f t="shared" si="3"/>
        <v>0</v>
      </c>
      <c r="Q23" s="23">
        <f t="shared" si="4"/>
        <v>3260.0880086123943</v>
      </c>
      <c r="R23" s="23">
        <f t="shared" si="5"/>
        <v>0</v>
      </c>
      <c r="S23" s="24">
        <f t="shared" si="11"/>
        <v>8042.172934410016</v>
      </c>
      <c r="T23" s="26">
        <f t="shared" si="7"/>
        <v>91.57564261455268</v>
      </c>
      <c r="U23" s="46">
        <f t="shared" si="6"/>
        <v>-1.7552964639372521</v>
      </c>
    </row>
    <row r="24" spans="1:23" ht="12.75">
      <c r="A24" s="29"/>
      <c r="B24" s="27">
        <v>1.1</v>
      </c>
      <c r="C24" s="28">
        <v>52.15</v>
      </c>
      <c r="D24" s="29"/>
      <c r="E24" s="29"/>
      <c r="F24" s="29"/>
      <c r="G24" s="87"/>
      <c r="H24" s="18">
        <f t="shared" si="8"/>
        <v>0</v>
      </c>
      <c r="I24" s="88">
        <v>3742</v>
      </c>
      <c r="J24" s="19"/>
      <c r="K24" s="18">
        <f t="shared" si="9"/>
        <v>195145.3</v>
      </c>
      <c r="L24" s="22">
        <f t="shared" si="10"/>
        <v>0</v>
      </c>
      <c r="M24" s="23">
        <f t="shared" si="0"/>
        <v>2905.7415756825744</v>
      </c>
      <c r="N24" s="23">
        <f t="shared" si="1"/>
        <v>0</v>
      </c>
      <c r="O24" s="23">
        <f t="shared" si="2"/>
        <v>0</v>
      </c>
      <c r="P24" s="23">
        <f t="shared" si="3"/>
        <v>0</v>
      </c>
      <c r="Q24" s="23">
        <f t="shared" si="4"/>
        <v>1935.9324715228463</v>
      </c>
      <c r="R24" s="23">
        <f t="shared" si="5"/>
        <v>0</v>
      </c>
      <c r="S24" s="24">
        <f t="shared" si="11"/>
        <v>4841.674047205421</v>
      </c>
      <c r="T24" s="26">
        <f t="shared" si="7"/>
        <v>92.84130483615381</v>
      </c>
      <c r="U24" s="46">
        <f t="shared" si="6"/>
        <v>-0.39746149616780146</v>
      </c>
      <c r="W24" s="2">
        <f>SUM(K14:K247)</f>
        <v>13095911.15</v>
      </c>
    </row>
    <row r="25" spans="1:21" ht="12.75">
      <c r="A25" s="29"/>
      <c r="B25" s="27">
        <v>1.11</v>
      </c>
      <c r="C25" s="28">
        <v>52.15</v>
      </c>
      <c r="D25" s="29"/>
      <c r="E25" s="29"/>
      <c r="F25" s="29"/>
      <c r="G25" s="87"/>
      <c r="H25" s="18">
        <f t="shared" si="8"/>
        <v>0</v>
      </c>
      <c r="I25" s="88">
        <v>3984</v>
      </c>
      <c r="J25" s="19"/>
      <c r="K25" s="18">
        <f t="shared" si="9"/>
        <v>207765.6</v>
      </c>
      <c r="L25" s="22">
        <f t="shared" si="10"/>
        <v>0</v>
      </c>
      <c r="M25" s="23">
        <f t="shared" si="0"/>
        <v>3093.6596572740186</v>
      </c>
      <c r="N25" s="23">
        <f t="shared" si="1"/>
        <v>0</v>
      </c>
      <c r="O25" s="23">
        <f t="shared" si="2"/>
        <v>0</v>
      </c>
      <c r="P25" s="23">
        <f t="shared" si="3"/>
        <v>0</v>
      </c>
      <c r="Q25" s="23">
        <f t="shared" si="4"/>
        <v>1935.9324715228463</v>
      </c>
      <c r="R25" s="23">
        <f t="shared" si="5"/>
        <v>0</v>
      </c>
      <c r="S25" s="24">
        <f t="shared" si="11"/>
        <v>5029.592128796865</v>
      </c>
      <c r="T25" s="26">
        <f t="shared" si="7"/>
        <v>96.44471963177114</v>
      </c>
      <c r="U25" s="46">
        <f t="shared" si="6"/>
        <v>3.468374529716969</v>
      </c>
    </row>
    <row r="26" spans="1:23" ht="12.75">
      <c r="A26" s="29"/>
      <c r="B26" s="27">
        <v>1.12</v>
      </c>
      <c r="C26" s="28">
        <v>52.15</v>
      </c>
      <c r="D26" s="29"/>
      <c r="E26" s="29"/>
      <c r="F26" s="29"/>
      <c r="G26" s="87"/>
      <c r="H26" s="18">
        <f t="shared" si="8"/>
        <v>0</v>
      </c>
      <c r="I26" s="88">
        <v>3942</v>
      </c>
      <c r="J26" s="19"/>
      <c r="K26" s="18">
        <f t="shared" si="9"/>
        <v>205575.3</v>
      </c>
      <c r="L26" s="22">
        <f t="shared" si="10"/>
        <v>0</v>
      </c>
      <c r="M26" s="23">
        <f t="shared" si="0"/>
        <v>3061.045775344925</v>
      </c>
      <c r="N26" s="23">
        <f t="shared" si="1"/>
        <v>0</v>
      </c>
      <c r="O26" s="23">
        <f t="shared" si="2"/>
        <v>0</v>
      </c>
      <c r="P26" s="23">
        <f t="shared" si="3"/>
        <v>0</v>
      </c>
      <c r="Q26" s="23">
        <f t="shared" si="4"/>
        <v>1935.9324715228463</v>
      </c>
      <c r="R26" s="23">
        <f t="shared" si="5"/>
        <v>0</v>
      </c>
      <c r="S26" s="24">
        <f t="shared" si="11"/>
        <v>4996.978246867771</v>
      </c>
      <c r="T26" s="26">
        <f t="shared" si="7"/>
        <v>95.81933359286235</v>
      </c>
      <c r="U26" s="46">
        <f t="shared" si="6"/>
        <v>2.797444310348544</v>
      </c>
      <c r="W26" s="3">
        <f>SUM(L14:L247)</f>
        <v>0</v>
      </c>
    </row>
    <row r="27" spans="1:23" ht="12.75">
      <c r="A27" s="29"/>
      <c r="B27" s="27">
        <v>1.13</v>
      </c>
      <c r="C27" s="28">
        <v>52.15</v>
      </c>
      <c r="D27" s="29"/>
      <c r="E27" s="29"/>
      <c r="F27" s="29"/>
      <c r="G27" s="87"/>
      <c r="H27" s="18">
        <f t="shared" si="8"/>
        <v>0</v>
      </c>
      <c r="I27" s="88">
        <v>3756</v>
      </c>
      <c r="J27" s="19"/>
      <c r="K27" s="18">
        <f t="shared" si="9"/>
        <v>195875.4</v>
      </c>
      <c r="L27" s="22">
        <f t="shared" si="10"/>
        <v>0</v>
      </c>
      <c r="M27" s="23">
        <f t="shared" si="0"/>
        <v>2916.6128696589394</v>
      </c>
      <c r="N27" s="23">
        <f t="shared" si="1"/>
        <v>0</v>
      </c>
      <c r="O27" s="23">
        <f t="shared" si="2"/>
        <v>0</v>
      </c>
      <c r="P27" s="23">
        <f t="shared" si="3"/>
        <v>0</v>
      </c>
      <c r="Q27" s="23">
        <f t="shared" si="4"/>
        <v>1935.9324715228463</v>
      </c>
      <c r="R27" s="23">
        <f t="shared" si="5"/>
        <v>0</v>
      </c>
      <c r="S27" s="24">
        <f t="shared" si="11"/>
        <v>4852.545341181785</v>
      </c>
      <c r="T27" s="26">
        <f t="shared" si="7"/>
        <v>93.0497668491234</v>
      </c>
      <c r="U27" s="46">
        <f t="shared" si="6"/>
        <v>-0.17381808971166496</v>
      </c>
      <c r="W27" s="3"/>
    </row>
    <row r="28" spans="1:23" ht="12.75">
      <c r="A28" s="29"/>
      <c r="B28" s="27">
        <v>2</v>
      </c>
      <c r="C28" s="28">
        <v>77.72</v>
      </c>
      <c r="D28" s="29"/>
      <c r="E28" s="29"/>
      <c r="F28" s="29"/>
      <c r="G28" s="87"/>
      <c r="H28" s="18">
        <f t="shared" si="8"/>
        <v>0</v>
      </c>
      <c r="I28" s="88">
        <v>4182</v>
      </c>
      <c r="J28" s="19"/>
      <c r="K28" s="18">
        <f t="shared" si="9"/>
        <v>325025.04</v>
      </c>
      <c r="L28" s="22">
        <f t="shared" si="10"/>
        <v>0</v>
      </c>
      <c r="M28" s="23">
        <f t="shared" si="0"/>
        <v>4839.669578851716</v>
      </c>
      <c r="N28" s="23">
        <f t="shared" si="1"/>
        <v>0</v>
      </c>
      <c r="O28" s="23">
        <f t="shared" si="2"/>
        <v>0</v>
      </c>
      <c r="P28" s="23">
        <f t="shared" si="3"/>
        <v>0</v>
      </c>
      <c r="Q28" s="23">
        <f t="shared" si="4"/>
        <v>2885.15190195121</v>
      </c>
      <c r="R28" s="23">
        <f t="shared" si="5"/>
        <v>0</v>
      </c>
      <c r="S28" s="24">
        <f t="shared" si="11"/>
        <v>7724.821480802926</v>
      </c>
      <c r="T28" s="26">
        <f t="shared" si="7"/>
        <v>99.39296810091258</v>
      </c>
      <c r="U28" s="46">
        <f t="shared" si="6"/>
        <v>6.631331278168143</v>
      </c>
      <c r="W28" s="7">
        <f>S4/(W24*(1+1.6*W16/W14)+W26)</f>
        <v>0.014890143783542698</v>
      </c>
    </row>
    <row r="29" spans="1:23" ht="12.75">
      <c r="A29" s="29"/>
      <c r="B29" s="27">
        <v>2.01</v>
      </c>
      <c r="C29" s="28">
        <v>77.72</v>
      </c>
      <c r="D29" s="29"/>
      <c r="E29" s="29"/>
      <c r="F29" s="29"/>
      <c r="G29" s="87"/>
      <c r="H29" s="18">
        <f t="shared" si="8"/>
        <v>0</v>
      </c>
      <c r="I29" s="88">
        <v>3805</v>
      </c>
      <c r="J29" s="19"/>
      <c r="K29" s="18">
        <f t="shared" si="9"/>
        <v>295724.6</v>
      </c>
      <c r="L29" s="22">
        <f t="shared" si="10"/>
        <v>0</v>
      </c>
      <c r="M29" s="23">
        <f t="shared" si="0"/>
        <v>4403.381814330651</v>
      </c>
      <c r="N29" s="23">
        <f t="shared" si="1"/>
        <v>0</v>
      </c>
      <c r="O29" s="23">
        <f t="shared" si="2"/>
        <v>0</v>
      </c>
      <c r="P29" s="23">
        <f t="shared" si="3"/>
        <v>0</v>
      </c>
      <c r="Q29" s="23">
        <f t="shared" si="4"/>
        <v>2885.15190195121</v>
      </c>
      <c r="R29" s="23">
        <f t="shared" si="5"/>
        <v>0</v>
      </c>
      <c r="S29" s="24">
        <f t="shared" si="11"/>
        <v>7288.533716281861</v>
      </c>
      <c r="T29" s="26">
        <f t="shared" si="7"/>
        <v>93.779383894517</v>
      </c>
      <c r="U29" s="46">
        <f t="shared" si="6"/>
        <v>0.6089338328848435</v>
      </c>
      <c r="W29" s="3">
        <f>S3/(W14+W16+W18+F63+W20)</f>
        <v>37.122386798137036</v>
      </c>
    </row>
    <row r="30" spans="1:21" ht="12.75">
      <c r="A30" s="29"/>
      <c r="B30" s="27">
        <v>2.02</v>
      </c>
      <c r="C30" s="28">
        <v>77.72</v>
      </c>
      <c r="D30" s="29"/>
      <c r="E30" s="29"/>
      <c r="F30" s="29"/>
      <c r="G30" s="87"/>
      <c r="H30" s="18">
        <f t="shared" si="8"/>
        <v>0</v>
      </c>
      <c r="I30" s="88">
        <v>3788</v>
      </c>
      <c r="J30" s="19"/>
      <c r="K30" s="18">
        <f t="shared" si="9"/>
        <v>294403.36</v>
      </c>
      <c r="L30" s="22">
        <f t="shared" si="10"/>
        <v>0</v>
      </c>
      <c r="M30" s="23">
        <f t="shared" si="0"/>
        <v>4383.708360758083</v>
      </c>
      <c r="N30" s="23">
        <f t="shared" si="1"/>
        <v>0</v>
      </c>
      <c r="O30" s="23">
        <f t="shared" si="2"/>
        <v>0</v>
      </c>
      <c r="P30" s="23"/>
      <c r="Q30" s="23">
        <f t="shared" si="4"/>
        <v>2885.15190195121</v>
      </c>
      <c r="R30" s="23">
        <f t="shared" si="5"/>
        <v>0</v>
      </c>
      <c r="S30" s="24">
        <f t="shared" si="11"/>
        <v>7268.860262709293</v>
      </c>
      <c r="T30" s="26">
        <f t="shared" si="7"/>
        <v>93.52625145019678</v>
      </c>
      <c r="U30" s="46">
        <f t="shared" si="6"/>
        <v>0.3373668393309655</v>
      </c>
    </row>
    <row r="31" spans="1:23" ht="12.75">
      <c r="A31" s="29"/>
      <c r="B31" s="27">
        <v>2.03</v>
      </c>
      <c r="C31" s="28">
        <v>77.72</v>
      </c>
      <c r="D31" s="29"/>
      <c r="E31" s="29"/>
      <c r="F31" s="29"/>
      <c r="G31" s="87"/>
      <c r="H31" s="18">
        <f t="shared" si="8"/>
        <v>0</v>
      </c>
      <c r="I31" s="88">
        <v>3983</v>
      </c>
      <c r="J31" s="19"/>
      <c r="K31" s="18">
        <f t="shared" si="9"/>
        <v>309558.76</v>
      </c>
      <c r="L31" s="22">
        <f t="shared" si="10"/>
        <v>0</v>
      </c>
      <c r="M31" s="23">
        <f t="shared" si="0"/>
        <v>4609.374445855186</v>
      </c>
      <c r="N31" s="23">
        <f t="shared" si="1"/>
        <v>0</v>
      </c>
      <c r="O31" s="23">
        <f t="shared" si="2"/>
        <v>0</v>
      </c>
      <c r="P31" s="23">
        <f t="shared" si="3"/>
        <v>0</v>
      </c>
      <c r="Q31" s="23">
        <f t="shared" si="4"/>
        <v>2885.15190195121</v>
      </c>
      <c r="R31" s="23">
        <f t="shared" si="5"/>
        <v>0</v>
      </c>
      <c r="S31" s="24">
        <f t="shared" si="11"/>
        <v>7494.526347806397</v>
      </c>
      <c r="T31" s="26">
        <f t="shared" si="7"/>
        <v>96.42982948798762</v>
      </c>
      <c r="U31" s="46">
        <f t="shared" si="6"/>
        <v>3.4524000006844133</v>
      </c>
      <c r="W31" s="10">
        <f>SUM(M14:M247)</f>
        <v>195000.00000000003</v>
      </c>
    </row>
    <row r="32" spans="1:21" ht="12.75">
      <c r="A32" s="29"/>
      <c r="B32" s="27">
        <v>2.04</v>
      </c>
      <c r="C32" s="28">
        <v>106.05</v>
      </c>
      <c r="D32" s="29"/>
      <c r="E32" s="29"/>
      <c r="F32" s="29"/>
      <c r="G32" s="87"/>
      <c r="H32" s="18">
        <f t="shared" si="8"/>
        <v>0</v>
      </c>
      <c r="I32" s="88">
        <v>3637</v>
      </c>
      <c r="J32" s="19"/>
      <c r="K32" s="18">
        <f t="shared" si="9"/>
        <v>385703.85</v>
      </c>
      <c r="L32" s="22">
        <f t="shared" si="10"/>
        <v>0</v>
      </c>
      <c r="M32" s="23">
        <f t="shared" si="0"/>
        <v>5743.185784365985</v>
      </c>
      <c r="N32" s="23">
        <f t="shared" si="1"/>
        <v>0</v>
      </c>
      <c r="O32" s="23">
        <f t="shared" si="2"/>
        <v>0</v>
      </c>
      <c r="P32" s="23">
        <f t="shared" si="3"/>
        <v>0</v>
      </c>
      <c r="Q32" s="23">
        <f t="shared" si="4"/>
        <v>3936.8291199424325</v>
      </c>
      <c r="R32" s="23">
        <f t="shared" si="5"/>
        <v>0</v>
      </c>
      <c r="S32" s="24">
        <f t="shared" si="11"/>
        <v>9680.014904308417</v>
      </c>
      <c r="T32" s="26">
        <f t="shared" si="7"/>
        <v>91.27783973888182</v>
      </c>
      <c r="U32" s="46">
        <f t="shared" si="6"/>
        <v>-2.0747870445888865</v>
      </c>
    </row>
    <row r="33" spans="1:23" ht="12.75">
      <c r="A33" s="29"/>
      <c r="B33" s="27">
        <v>2.05</v>
      </c>
      <c r="C33" s="28">
        <v>109.64</v>
      </c>
      <c r="D33" s="29"/>
      <c r="E33" s="29"/>
      <c r="F33" s="29"/>
      <c r="G33" s="87"/>
      <c r="H33" s="18">
        <f t="shared" si="8"/>
        <v>0</v>
      </c>
      <c r="I33" s="88">
        <v>3414</v>
      </c>
      <c r="J33" s="19"/>
      <c r="K33" s="18">
        <f t="shared" si="9"/>
        <v>374310.96</v>
      </c>
      <c r="L33" s="22">
        <f t="shared" si="10"/>
        <v>0</v>
      </c>
      <c r="M33" s="23">
        <f t="shared" si="0"/>
        <v>5573.544014155899</v>
      </c>
      <c r="N33" s="23">
        <f t="shared" si="1"/>
        <v>0</v>
      </c>
      <c r="O33" s="23">
        <f t="shared" si="2"/>
        <v>0</v>
      </c>
      <c r="P33" s="23">
        <f t="shared" si="3"/>
        <v>0</v>
      </c>
      <c r="Q33" s="23">
        <f t="shared" si="4"/>
        <v>4070.0984885477446</v>
      </c>
      <c r="R33" s="23">
        <f t="shared" si="5"/>
        <v>0</v>
      </c>
      <c r="S33" s="24">
        <f t="shared" si="11"/>
        <v>9643.642502703644</v>
      </c>
      <c r="T33" s="26">
        <f t="shared" si="7"/>
        <v>87.9573376751518</v>
      </c>
      <c r="U33" s="46">
        <f t="shared" si="6"/>
        <v>-5.637107018854608</v>
      </c>
      <c r="W33" s="3">
        <f>SUM(N14:N247)</f>
        <v>0</v>
      </c>
    </row>
    <row r="34" spans="1:21" ht="12.75">
      <c r="A34" s="29"/>
      <c r="B34" s="27">
        <v>2.06</v>
      </c>
      <c r="C34" s="28">
        <v>109.64</v>
      </c>
      <c r="D34" s="29"/>
      <c r="E34" s="29"/>
      <c r="F34" s="29"/>
      <c r="G34" s="87"/>
      <c r="H34" s="18">
        <f t="shared" si="8"/>
        <v>0</v>
      </c>
      <c r="I34" s="88">
        <v>3800</v>
      </c>
      <c r="J34" s="19"/>
      <c r="K34" s="18">
        <f t="shared" si="9"/>
        <v>416632</v>
      </c>
      <c r="L34" s="22">
        <f t="shared" si="10"/>
        <v>0</v>
      </c>
      <c r="M34" s="23">
        <f t="shared" si="0"/>
        <v>6203.710384824961</v>
      </c>
      <c r="N34" s="23">
        <f t="shared" si="1"/>
        <v>0</v>
      </c>
      <c r="O34" s="23">
        <f t="shared" si="2"/>
        <v>0</v>
      </c>
      <c r="P34" s="23">
        <f t="shared" si="3"/>
        <v>0</v>
      </c>
      <c r="Q34" s="23">
        <f t="shared" si="4"/>
        <v>4070.0984885477446</v>
      </c>
      <c r="R34" s="23">
        <f t="shared" si="5"/>
        <v>0</v>
      </c>
      <c r="S34" s="24">
        <f t="shared" si="11"/>
        <v>10273.808873372705</v>
      </c>
      <c r="T34" s="26">
        <f t="shared" si="7"/>
        <v>93.70493317559928</v>
      </c>
      <c r="U34" s="46">
        <f t="shared" si="6"/>
        <v>0.5290611877219309</v>
      </c>
    </row>
    <row r="35" spans="1:23" ht="12.75">
      <c r="A35" s="29"/>
      <c r="B35" s="27">
        <v>2.07</v>
      </c>
      <c r="C35" s="28">
        <v>109.64</v>
      </c>
      <c r="D35" s="29"/>
      <c r="E35" s="29"/>
      <c r="F35" s="29"/>
      <c r="G35" s="87"/>
      <c r="H35" s="18">
        <f t="shared" si="8"/>
        <v>0</v>
      </c>
      <c r="I35" s="88">
        <v>3851</v>
      </c>
      <c r="J35" s="19"/>
      <c r="K35" s="18">
        <f t="shared" si="9"/>
        <v>422223.64</v>
      </c>
      <c r="L35" s="22">
        <f t="shared" si="10"/>
        <v>0</v>
      </c>
      <c r="M35" s="23">
        <f t="shared" si="0"/>
        <v>6286.97070841077</v>
      </c>
      <c r="N35" s="23">
        <f t="shared" si="1"/>
        <v>0</v>
      </c>
      <c r="O35" s="23">
        <f t="shared" si="2"/>
        <v>0</v>
      </c>
      <c r="P35" s="23">
        <f t="shared" si="3"/>
        <v>0</v>
      </c>
      <c r="Q35" s="23">
        <f t="shared" si="4"/>
        <v>4070.0984885477446</v>
      </c>
      <c r="R35" s="23">
        <f t="shared" si="5"/>
        <v>0</v>
      </c>
      <c r="S35" s="24">
        <f t="shared" si="11"/>
        <v>10357.069196958515</v>
      </c>
      <c r="T35" s="26">
        <f t="shared" si="7"/>
        <v>94.46433050855997</v>
      </c>
      <c r="U35" s="46">
        <f t="shared" si="6"/>
        <v>1.3437621683836105</v>
      </c>
      <c r="W35" s="3">
        <f>SUM(O14:O247)</f>
        <v>0</v>
      </c>
    </row>
    <row r="36" spans="1:21" ht="12.75">
      <c r="A36" s="29"/>
      <c r="B36" s="27">
        <v>2.08</v>
      </c>
      <c r="C36" s="28">
        <v>105.76</v>
      </c>
      <c r="D36" s="29"/>
      <c r="E36" s="29"/>
      <c r="F36" s="29"/>
      <c r="G36" s="87"/>
      <c r="H36" s="18">
        <f t="shared" si="8"/>
        <v>0</v>
      </c>
      <c r="I36" s="88">
        <v>3757</v>
      </c>
      <c r="J36" s="19"/>
      <c r="K36" s="18">
        <f t="shared" si="9"/>
        <v>397340.32</v>
      </c>
      <c r="L36" s="22">
        <f t="shared" si="10"/>
        <v>0</v>
      </c>
      <c r="M36" s="23">
        <f t="shared" si="0"/>
        <v>5916.454495798866</v>
      </c>
      <c r="N36" s="23">
        <f t="shared" si="1"/>
        <v>0</v>
      </c>
      <c r="O36" s="23">
        <f t="shared" si="2"/>
        <v>0</v>
      </c>
      <c r="P36" s="23">
        <f t="shared" si="3"/>
        <v>0</v>
      </c>
      <c r="Q36" s="23">
        <f t="shared" si="4"/>
        <v>3926.063627770973</v>
      </c>
      <c r="R36" s="23">
        <f t="shared" si="5"/>
        <v>0</v>
      </c>
      <c r="S36" s="24">
        <f t="shared" si="11"/>
        <v>9842.51812356984</v>
      </c>
      <c r="T36" s="26">
        <f t="shared" si="7"/>
        <v>93.06465699290696</v>
      </c>
      <c r="U36" s="46">
        <f t="shared" si="6"/>
        <v>-0.1578435606790642</v>
      </c>
    </row>
    <row r="37" spans="1:23" ht="12.75">
      <c r="A37" s="29"/>
      <c r="B37" s="27">
        <v>2.09</v>
      </c>
      <c r="C37" s="28">
        <v>88.97</v>
      </c>
      <c r="D37" s="29"/>
      <c r="E37" s="29"/>
      <c r="F37" s="29"/>
      <c r="G37" s="87"/>
      <c r="H37" s="18">
        <f t="shared" si="8"/>
        <v>0</v>
      </c>
      <c r="I37" s="88">
        <v>3599</v>
      </c>
      <c r="J37" s="19"/>
      <c r="K37" s="18">
        <f t="shared" si="9"/>
        <v>320203.02999999997</v>
      </c>
      <c r="L37" s="22">
        <f t="shared" si="10"/>
        <v>0</v>
      </c>
      <c r="M37" s="23">
        <f t="shared" si="0"/>
        <v>4767.869156626036</v>
      </c>
      <c r="N37" s="23">
        <f t="shared" si="1"/>
        <v>0</v>
      </c>
      <c r="O37" s="23">
        <f t="shared" si="2"/>
        <v>0</v>
      </c>
      <c r="P37" s="23">
        <f t="shared" si="3"/>
        <v>0</v>
      </c>
      <c r="Q37" s="23">
        <f t="shared" si="4"/>
        <v>3302.778753430252</v>
      </c>
      <c r="R37" s="23">
        <f t="shared" si="5"/>
        <v>0</v>
      </c>
      <c r="S37" s="24">
        <f t="shared" si="11"/>
        <v>8070.647910056288</v>
      </c>
      <c r="T37" s="26">
        <f t="shared" si="7"/>
        <v>90.71201427510721</v>
      </c>
      <c r="U37" s="46">
        <f t="shared" si="6"/>
        <v>-2.6818191478269844</v>
      </c>
      <c r="W37" s="3">
        <f>SUM(P14:P247)</f>
        <v>0</v>
      </c>
    </row>
    <row r="38" spans="1:23" ht="12.75">
      <c r="A38" s="29"/>
      <c r="B38" s="27">
        <v>2.1</v>
      </c>
      <c r="C38" s="28">
        <v>52.15</v>
      </c>
      <c r="D38" s="29"/>
      <c r="E38" s="29"/>
      <c r="F38" s="29"/>
      <c r="G38" s="87"/>
      <c r="H38" s="18">
        <f t="shared" si="8"/>
        <v>0</v>
      </c>
      <c r="I38" s="88">
        <v>4022</v>
      </c>
      <c r="J38" s="19"/>
      <c r="K38" s="18">
        <f t="shared" si="9"/>
        <v>209747.3</v>
      </c>
      <c r="L38" s="22">
        <f t="shared" si="10"/>
        <v>0</v>
      </c>
      <c r="M38" s="23">
        <f t="shared" si="0"/>
        <v>3123.1674552098652</v>
      </c>
      <c r="N38" s="23">
        <f t="shared" si="1"/>
        <v>0</v>
      </c>
      <c r="O38" s="23">
        <f t="shared" si="2"/>
        <v>0</v>
      </c>
      <c r="P38" s="23">
        <f t="shared" si="3"/>
        <v>0</v>
      </c>
      <c r="Q38" s="23">
        <f t="shared" si="4"/>
        <v>1935.9324715228463</v>
      </c>
      <c r="R38" s="23">
        <f t="shared" si="5"/>
        <v>0</v>
      </c>
      <c r="S38" s="24">
        <f t="shared" si="11"/>
        <v>5059.0999267327115</v>
      </c>
      <c r="T38" s="26">
        <f t="shared" si="7"/>
        <v>97.01054509554577</v>
      </c>
      <c r="U38" s="46">
        <f t="shared" si="6"/>
        <v>4.075406632955081</v>
      </c>
      <c r="W38" s="3">
        <f>W31+W33+W35+W37</f>
        <v>195000.00000000003</v>
      </c>
    </row>
    <row r="39" spans="1:21" ht="12.75">
      <c r="A39" s="29"/>
      <c r="B39" s="27">
        <v>2.11</v>
      </c>
      <c r="C39" s="28">
        <v>52.15</v>
      </c>
      <c r="D39" s="29"/>
      <c r="E39" s="29"/>
      <c r="F39" s="29"/>
      <c r="G39" s="87"/>
      <c r="H39" s="18">
        <f t="shared" si="8"/>
        <v>0</v>
      </c>
      <c r="I39" s="88">
        <v>4119</v>
      </c>
      <c r="J39" s="19"/>
      <c r="K39" s="18">
        <f t="shared" si="9"/>
        <v>214805.85</v>
      </c>
      <c r="L39" s="22">
        <f t="shared" si="10"/>
        <v>0</v>
      </c>
      <c r="M39" s="23">
        <f t="shared" si="0"/>
        <v>3198.4899920461053</v>
      </c>
      <c r="N39" s="23">
        <f t="shared" si="1"/>
        <v>0</v>
      </c>
      <c r="O39" s="23">
        <f t="shared" si="2"/>
        <v>0</v>
      </c>
      <c r="P39" s="23">
        <f t="shared" si="3"/>
        <v>0</v>
      </c>
      <c r="Q39" s="23">
        <f t="shared" si="4"/>
        <v>1935.9324715228463</v>
      </c>
      <c r="R39" s="23">
        <f t="shared" si="5"/>
        <v>0</v>
      </c>
      <c r="S39" s="24">
        <f t="shared" si="11"/>
        <v>5134.422463568952</v>
      </c>
      <c r="T39" s="26">
        <f t="shared" si="7"/>
        <v>98.45488904254941</v>
      </c>
      <c r="U39" s="46">
        <f t="shared" si="6"/>
        <v>5.624935949115513</v>
      </c>
    </row>
    <row r="40" spans="1:23" ht="12.75">
      <c r="A40" s="29"/>
      <c r="B40" s="27">
        <v>2.12</v>
      </c>
      <c r="C40" s="28">
        <v>52.15</v>
      </c>
      <c r="D40" s="29"/>
      <c r="E40" s="29"/>
      <c r="F40" s="29"/>
      <c r="G40" s="87"/>
      <c r="H40" s="18">
        <f t="shared" si="8"/>
        <v>0</v>
      </c>
      <c r="I40" s="88">
        <v>4148</v>
      </c>
      <c r="J40" s="19"/>
      <c r="K40" s="18">
        <f t="shared" si="9"/>
        <v>216318.19999999998</v>
      </c>
      <c r="L40" s="22">
        <f t="shared" si="10"/>
        <v>0</v>
      </c>
      <c r="M40" s="23">
        <f t="shared" si="0"/>
        <v>3221.0091009971457</v>
      </c>
      <c r="N40" s="23">
        <f t="shared" si="1"/>
        <v>0</v>
      </c>
      <c r="O40" s="23">
        <f t="shared" si="2"/>
        <v>0</v>
      </c>
      <c r="P40" s="23">
        <f t="shared" si="3"/>
        <v>0</v>
      </c>
      <c r="Q40" s="23">
        <f t="shared" si="4"/>
        <v>1935.9324715228463</v>
      </c>
      <c r="R40" s="23">
        <f t="shared" si="5"/>
        <v>0</v>
      </c>
      <c r="S40" s="24">
        <f t="shared" si="11"/>
        <v>5156.941572519992</v>
      </c>
      <c r="T40" s="26">
        <f t="shared" si="7"/>
        <v>98.88670321227215</v>
      </c>
      <c r="U40" s="46">
        <f t="shared" si="6"/>
        <v>6.0881972910603865</v>
      </c>
      <c r="W40" s="10">
        <f>SUM(Q14:Q247)</f>
        <v>129999.99999999999</v>
      </c>
    </row>
    <row r="41" spans="1:21" ht="12.75">
      <c r="A41" s="29"/>
      <c r="B41" s="27">
        <v>2.13</v>
      </c>
      <c r="C41" s="28">
        <v>52.15</v>
      </c>
      <c r="D41" s="29"/>
      <c r="E41" s="29"/>
      <c r="F41" s="29"/>
      <c r="G41" s="87"/>
      <c r="H41" s="18">
        <f>F41*G41</f>
        <v>0</v>
      </c>
      <c r="I41" s="88">
        <v>4288</v>
      </c>
      <c r="J41" s="19"/>
      <c r="K41" s="18">
        <f>C41*I41</f>
        <v>223619.19999999998</v>
      </c>
      <c r="L41" s="22">
        <f aca="true" t="shared" si="12" ref="L41:L55">F41*J41</f>
        <v>0</v>
      </c>
      <c r="M41" s="23">
        <f t="shared" si="0"/>
        <v>3329.722040760791</v>
      </c>
      <c r="N41" s="23">
        <f t="shared" si="1"/>
        <v>0</v>
      </c>
      <c r="O41" s="23">
        <f t="shared" si="2"/>
        <v>0</v>
      </c>
      <c r="P41" s="23">
        <f t="shared" si="3"/>
        <v>0</v>
      </c>
      <c r="Q41" s="23">
        <f t="shared" si="4"/>
        <v>1935.9324715228463</v>
      </c>
      <c r="R41" s="23">
        <f t="shared" si="5"/>
        <v>0</v>
      </c>
      <c r="S41" s="24">
        <f>SUM(M41:R41)</f>
        <v>5265.654512283638</v>
      </c>
      <c r="T41" s="26">
        <f t="shared" si="7"/>
        <v>100.97132334196813</v>
      </c>
      <c r="U41" s="46">
        <f t="shared" si="6"/>
        <v>8.324631355621829</v>
      </c>
    </row>
    <row r="42" spans="1:23" ht="12.75">
      <c r="A42" s="29"/>
      <c r="B42" s="27">
        <v>3</v>
      </c>
      <c r="C42" s="28">
        <v>77.72</v>
      </c>
      <c r="D42" s="29"/>
      <c r="E42" s="29"/>
      <c r="F42" s="29"/>
      <c r="G42" s="87"/>
      <c r="H42" s="18">
        <f>F42*G42</f>
        <v>0</v>
      </c>
      <c r="I42" s="88">
        <v>3690</v>
      </c>
      <c r="J42" s="19"/>
      <c r="K42" s="18">
        <f>C42*I42</f>
        <v>286786.8</v>
      </c>
      <c r="L42" s="22">
        <f t="shared" si="12"/>
        <v>0</v>
      </c>
      <c r="M42" s="23">
        <f t="shared" si="0"/>
        <v>4270.296687222102</v>
      </c>
      <c r="N42" s="23">
        <f t="shared" si="1"/>
        <v>0</v>
      </c>
      <c r="O42" s="23">
        <f t="shared" si="2"/>
        <v>0</v>
      </c>
      <c r="P42" s="23">
        <f t="shared" si="3"/>
        <v>0</v>
      </c>
      <c r="Q42" s="23">
        <f t="shared" si="4"/>
        <v>2885.15190195121</v>
      </c>
      <c r="R42" s="23">
        <f t="shared" si="5"/>
        <v>0</v>
      </c>
      <c r="S42" s="24">
        <f>SUM(M42:R42)</f>
        <v>7155.448589173313</v>
      </c>
      <c r="T42" s="26">
        <f t="shared" si="7"/>
        <v>92.06701735940959</v>
      </c>
      <c r="U42" s="46">
        <f t="shared" si="6"/>
        <v>-1.2281370058620513</v>
      </c>
      <c r="W42" s="3">
        <f>SUM(R14:R247)</f>
        <v>0</v>
      </c>
    </row>
    <row r="43" spans="1:23" ht="12.75">
      <c r="A43" s="29"/>
      <c r="B43" s="27">
        <v>3.01</v>
      </c>
      <c r="C43" s="28">
        <v>77.72</v>
      </c>
      <c r="D43" s="29"/>
      <c r="E43" s="29"/>
      <c r="F43" s="29"/>
      <c r="G43" s="87"/>
      <c r="H43" s="18">
        <f>F43*G43</f>
        <v>0</v>
      </c>
      <c r="I43" s="88">
        <v>3706</v>
      </c>
      <c r="J43" s="19"/>
      <c r="K43" s="18">
        <f>C43*I43</f>
        <v>288030.32</v>
      </c>
      <c r="L43" s="22">
        <f t="shared" si="12"/>
        <v>0</v>
      </c>
      <c r="M43" s="23">
        <f t="shared" si="0"/>
        <v>4288.812878819814</v>
      </c>
      <c r="N43" s="23">
        <f t="shared" si="1"/>
        <v>0</v>
      </c>
      <c r="O43" s="23">
        <f t="shared" si="2"/>
        <v>0</v>
      </c>
      <c r="P43" s="23">
        <f t="shared" si="3"/>
        <v>0</v>
      </c>
      <c r="Q43" s="23">
        <f t="shared" si="4"/>
        <v>2885.15190195121</v>
      </c>
      <c r="R43" s="23">
        <f t="shared" si="5"/>
        <v>0</v>
      </c>
      <c r="S43" s="24">
        <f>SUM(M43:R43)</f>
        <v>7173.964780771024</v>
      </c>
      <c r="T43" s="26">
        <f t="shared" si="7"/>
        <v>92.30525965994627</v>
      </c>
      <c r="U43" s="46">
        <f t="shared" si="6"/>
        <v>-0.9725445413407436</v>
      </c>
      <c r="W43" s="3">
        <f>W40+W42</f>
        <v>129999.99999999999</v>
      </c>
    </row>
    <row r="44" spans="1:21" ht="12.75">
      <c r="A44" s="29"/>
      <c r="B44" s="27">
        <v>3.02</v>
      </c>
      <c r="C44" s="28">
        <v>77.72</v>
      </c>
      <c r="D44" s="29"/>
      <c r="E44" s="29"/>
      <c r="F44" s="29"/>
      <c r="G44" s="87"/>
      <c r="H44" s="18">
        <f>F44*G44</f>
        <v>0</v>
      </c>
      <c r="I44" s="88">
        <v>3672</v>
      </c>
      <c r="J44" s="19"/>
      <c r="K44" s="18">
        <f>C44*I44</f>
        <v>285387.83999999997</v>
      </c>
      <c r="L44" s="22">
        <f t="shared" si="12"/>
        <v>0</v>
      </c>
      <c r="M44" s="23">
        <f t="shared" si="0"/>
        <v>4249.465971674677</v>
      </c>
      <c r="N44" s="23">
        <f t="shared" si="1"/>
        <v>0</v>
      </c>
      <c r="O44" s="23">
        <f t="shared" si="2"/>
        <v>0</v>
      </c>
      <c r="P44" s="23">
        <f t="shared" si="3"/>
        <v>0</v>
      </c>
      <c r="Q44" s="23">
        <f t="shared" si="4"/>
        <v>2885.15190195121</v>
      </c>
      <c r="R44" s="23">
        <f t="shared" si="5"/>
        <v>0</v>
      </c>
      <c r="S44" s="24">
        <f>SUM(M44:R44)</f>
        <v>7134.617873625888</v>
      </c>
      <c r="T44" s="26">
        <f t="shared" si="7"/>
        <v>91.79899477130581</v>
      </c>
      <c r="U44" s="46">
        <f t="shared" si="6"/>
        <v>-1.51567852844853</v>
      </c>
    </row>
    <row r="45" spans="1:26" s="89" customFormat="1" ht="12.75">
      <c r="A45" s="29"/>
      <c r="B45" s="27">
        <v>3.03</v>
      </c>
      <c r="C45" s="28">
        <v>77.72</v>
      </c>
      <c r="D45" s="29"/>
      <c r="E45" s="29"/>
      <c r="F45" s="29"/>
      <c r="G45" s="87"/>
      <c r="H45" s="17">
        <f aca="true" t="shared" si="13" ref="H45:H50">F45*G45</f>
        <v>0</v>
      </c>
      <c r="I45" s="88">
        <v>3676</v>
      </c>
      <c r="J45" s="21"/>
      <c r="K45" s="17">
        <f aca="true" t="shared" si="14" ref="K45:K50">C45*I45</f>
        <v>285698.72</v>
      </c>
      <c r="L45" s="22">
        <f t="shared" si="12"/>
        <v>0</v>
      </c>
      <c r="M45" s="23">
        <f t="shared" si="0"/>
        <v>4254.095019574105</v>
      </c>
      <c r="N45" s="23">
        <f t="shared" si="1"/>
        <v>0</v>
      </c>
      <c r="O45" s="23">
        <f t="shared" si="2"/>
        <v>0</v>
      </c>
      <c r="P45" s="23">
        <f t="shared" si="3"/>
        <v>0</v>
      </c>
      <c r="Q45" s="23">
        <f t="shared" si="4"/>
        <v>2885.15190195121</v>
      </c>
      <c r="R45" s="23">
        <f t="shared" si="5"/>
        <v>0</v>
      </c>
      <c r="S45" s="24">
        <f aca="true" t="shared" si="15" ref="S45:S61">SUM(M45:R45)</f>
        <v>7139.246921525315</v>
      </c>
      <c r="T45" s="26">
        <f t="shared" si="7"/>
        <v>91.85855534643997</v>
      </c>
      <c r="U45" s="46">
        <f t="shared" si="6"/>
        <v>-1.451780412318218</v>
      </c>
      <c r="V45" s="47"/>
      <c r="W45" s="11">
        <f>SUM(S14:S247)</f>
        <v>325000</v>
      </c>
      <c r="X45" s="45"/>
      <c r="Y45" s="45"/>
      <c r="Z45" s="45"/>
    </row>
    <row r="46" spans="1:21" ht="12.75">
      <c r="A46" s="29"/>
      <c r="B46" s="27">
        <v>3.04</v>
      </c>
      <c r="C46" s="28">
        <v>104.2</v>
      </c>
      <c r="D46" s="29"/>
      <c r="E46" s="29"/>
      <c r="F46" s="29"/>
      <c r="G46" s="87"/>
      <c r="H46" s="18">
        <f t="shared" si="13"/>
        <v>0</v>
      </c>
      <c r="I46" s="88">
        <v>3430</v>
      </c>
      <c r="J46" s="19"/>
      <c r="K46" s="18">
        <f t="shared" si="14"/>
        <v>357406</v>
      </c>
      <c r="L46" s="22">
        <f t="shared" si="12"/>
        <v>0</v>
      </c>
      <c r="M46" s="23">
        <f t="shared" si="0"/>
        <v>5321.8267291008615</v>
      </c>
      <c r="N46" s="23">
        <f aca="true" t="shared" si="16" ref="N46:N62">$W$28*$W$24/$W$14*1.6*D46</f>
        <v>0</v>
      </c>
      <c r="O46" s="23">
        <f aca="true" t="shared" si="17" ref="O46:O62">$W$28*$W$24/$W$14*1*E46</f>
        <v>0</v>
      </c>
      <c r="P46" s="23">
        <f t="shared" si="3"/>
        <v>0</v>
      </c>
      <c r="Q46" s="23">
        <f t="shared" si="4"/>
        <v>3868.1527043658793</v>
      </c>
      <c r="R46" s="23">
        <f t="shared" si="5"/>
        <v>0</v>
      </c>
      <c r="S46" s="24">
        <f t="shared" si="15"/>
        <v>9189.97943346674</v>
      </c>
      <c r="T46" s="26">
        <f t="shared" si="7"/>
        <v>88.19557997568849</v>
      </c>
      <c r="U46" s="46">
        <f t="shared" si="6"/>
        <v>-5.3815145543333</v>
      </c>
    </row>
    <row r="47" spans="1:23" ht="12.75">
      <c r="A47" s="29"/>
      <c r="B47" s="27">
        <v>3.05</v>
      </c>
      <c r="C47" s="28">
        <v>124.22</v>
      </c>
      <c r="D47" s="29"/>
      <c r="E47" s="29"/>
      <c r="F47" s="29"/>
      <c r="G47" s="87"/>
      <c r="H47" s="18">
        <f t="shared" si="13"/>
        <v>0</v>
      </c>
      <c r="I47" s="88">
        <v>3735</v>
      </c>
      <c r="J47" s="19"/>
      <c r="K47" s="18">
        <f t="shared" si="14"/>
        <v>463961.7</v>
      </c>
      <c r="L47" s="22">
        <f t="shared" si="12"/>
        <v>0</v>
      </c>
      <c r="M47" s="23">
        <f t="shared" si="0"/>
        <v>6908.456423056902</v>
      </c>
      <c r="N47" s="23">
        <f t="shared" si="16"/>
        <v>0</v>
      </c>
      <c r="O47" s="23">
        <f t="shared" si="17"/>
        <v>0</v>
      </c>
      <c r="P47" s="23">
        <f t="shared" si="3"/>
        <v>0</v>
      </c>
      <c r="Q47" s="23">
        <f t="shared" si="4"/>
        <v>4611.342888064582</v>
      </c>
      <c r="R47" s="23">
        <f t="shared" si="5"/>
        <v>0</v>
      </c>
      <c r="S47" s="24">
        <f t="shared" si="15"/>
        <v>11519.799311121486</v>
      </c>
      <c r="T47" s="26">
        <f t="shared" si="7"/>
        <v>92.73707382966901</v>
      </c>
      <c r="U47" s="46">
        <f t="shared" si="6"/>
        <v>-0.5092831993958697</v>
      </c>
      <c r="W47" s="45">
        <f>SUM(M14:M247)/COUNT(M14:M247)</f>
        <v>3979.5918367346944</v>
      </c>
    </row>
    <row r="48" spans="1:21" ht="12.75">
      <c r="A48" s="29"/>
      <c r="B48" s="27">
        <v>3.06</v>
      </c>
      <c r="C48" s="28">
        <v>124.04</v>
      </c>
      <c r="D48" s="29"/>
      <c r="E48" s="29"/>
      <c r="F48" s="29"/>
      <c r="G48" s="87"/>
      <c r="H48" s="18">
        <f t="shared" si="13"/>
        <v>0</v>
      </c>
      <c r="I48" s="88">
        <v>3555</v>
      </c>
      <c r="J48" s="19"/>
      <c r="K48" s="18">
        <f t="shared" si="14"/>
        <v>440962.2</v>
      </c>
      <c r="L48" s="22">
        <f t="shared" si="12"/>
        <v>0</v>
      </c>
      <c r="M48" s="23">
        <f t="shared" si="0"/>
        <v>6565.990561107312</v>
      </c>
      <c r="N48" s="23">
        <f t="shared" si="16"/>
        <v>0</v>
      </c>
      <c r="O48" s="23">
        <f t="shared" si="17"/>
        <v>0</v>
      </c>
      <c r="P48" s="23">
        <f t="shared" si="3"/>
        <v>0</v>
      </c>
      <c r="Q48" s="23">
        <f t="shared" si="4"/>
        <v>4604.660858440918</v>
      </c>
      <c r="R48" s="23">
        <f t="shared" si="5"/>
        <v>0</v>
      </c>
      <c r="S48" s="24">
        <f t="shared" si="15"/>
        <v>11170.65141954823</v>
      </c>
      <c r="T48" s="26">
        <f t="shared" si="7"/>
        <v>90.05684794863133</v>
      </c>
      <c r="U48" s="46">
        <f t="shared" si="6"/>
        <v>-3.3846984252605803</v>
      </c>
    </row>
    <row r="49" spans="1:23" ht="12.75">
      <c r="A49" s="29"/>
      <c r="B49" s="27">
        <v>3.07</v>
      </c>
      <c r="C49" s="28">
        <v>124.22</v>
      </c>
      <c r="D49" s="29"/>
      <c r="E49" s="29"/>
      <c r="F49" s="29"/>
      <c r="G49" s="87"/>
      <c r="H49" s="18">
        <f t="shared" si="13"/>
        <v>0</v>
      </c>
      <c r="I49" s="88">
        <v>3598</v>
      </c>
      <c r="J49" s="19"/>
      <c r="K49" s="18">
        <f t="shared" si="14"/>
        <v>446943.56</v>
      </c>
      <c r="L49" s="22">
        <f t="shared" si="12"/>
        <v>0</v>
      </c>
      <c r="M49" s="23">
        <f t="shared" si="0"/>
        <v>6655.053871528443</v>
      </c>
      <c r="N49" s="23">
        <f t="shared" si="16"/>
        <v>0</v>
      </c>
      <c r="O49" s="23">
        <f t="shared" si="17"/>
        <v>0</v>
      </c>
      <c r="P49" s="23">
        <f t="shared" si="3"/>
        <v>0</v>
      </c>
      <c r="Q49" s="23">
        <f t="shared" si="4"/>
        <v>4611.342888064582</v>
      </c>
      <c r="R49" s="23">
        <f t="shared" si="5"/>
        <v>0</v>
      </c>
      <c r="S49" s="24">
        <f t="shared" si="15"/>
        <v>11266.396759593026</v>
      </c>
      <c r="T49" s="26">
        <f t="shared" si="7"/>
        <v>90.69712413132368</v>
      </c>
      <c r="U49" s="46">
        <f t="shared" si="6"/>
        <v>-2.6977936768595545</v>
      </c>
      <c r="W49" s="13">
        <f>SUM(T14:T247)/COUNT(T14:T247)</f>
        <v>93.21178579457766</v>
      </c>
    </row>
    <row r="50" spans="1:21" ht="12.75">
      <c r="A50" s="29"/>
      <c r="B50" s="27">
        <v>3.08</v>
      </c>
      <c r="C50" s="28">
        <v>120.52</v>
      </c>
      <c r="D50" s="29"/>
      <c r="E50" s="29"/>
      <c r="F50" s="29"/>
      <c r="G50" s="87"/>
      <c r="H50" s="18">
        <f t="shared" si="13"/>
        <v>0</v>
      </c>
      <c r="I50" s="88">
        <v>3793</v>
      </c>
      <c r="J50" s="19"/>
      <c r="K50" s="18">
        <f t="shared" si="14"/>
        <v>457132.36</v>
      </c>
      <c r="L50" s="22">
        <f t="shared" si="12"/>
        <v>0</v>
      </c>
      <c r="M50" s="23">
        <f t="shared" si="0"/>
        <v>6806.766568510202</v>
      </c>
      <c r="N50" s="23">
        <f t="shared" si="16"/>
        <v>0</v>
      </c>
      <c r="O50" s="23">
        <f t="shared" si="17"/>
        <v>0</v>
      </c>
      <c r="P50" s="23">
        <f t="shared" si="3"/>
        <v>0</v>
      </c>
      <c r="Q50" s="23">
        <f t="shared" si="4"/>
        <v>4473.990056911475</v>
      </c>
      <c r="R50" s="23">
        <f t="shared" si="5"/>
        <v>0</v>
      </c>
      <c r="S50" s="24">
        <f t="shared" si="15"/>
        <v>11280.756625421676</v>
      </c>
      <c r="T50" s="26">
        <f t="shared" si="7"/>
        <v>93.60070216911447</v>
      </c>
      <c r="U50" s="46">
        <f t="shared" si="6"/>
        <v>0.41723948449384746</v>
      </c>
    </row>
    <row r="51" spans="1:26" s="89" customFormat="1" ht="12.75">
      <c r="A51" s="29"/>
      <c r="B51" s="27">
        <v>3.09</v>
      </c>
      <c r="C51" s="28">
        <v>100.7</v>
      </c>
      <c r="D51" s="29"/>
      <c r="E51" s="29"/>
      <c r="F51" s="29"/>
      <c r="G51" s="87"/>
      <c r="H51" s="17">
        <f aca="true" t="shared" si="18" ref="H51:H62">F51*G51</f>
        <v>0</v>
      </c>
      <c r="I51" s="88">
        <v>3744</v>
      </c>
      <c r="J51" s="21"/>
      <c r="K51" s="17">
        <f>C51*I51</f>
        <v>377020.8</v>
      </c>
      <c r="L51" s="22">
        <f t="shared" si="12"/>
        <v>0</v>
      </c>
      <c r="M51" s="23">
        <f t="shared" si="0"/>
        <v>5613.893921386294</v>
      </c>
      <c r="N51" s="23">
        <f t="shared" si="16"/>
        <v>0</v>
      </c>
      <c r="O51" s="23">
        <f t="shared" si="17"/>
        <v>0</v>
      </c>
      <c r="P51" s="23">
        <f t="shared" si="3"/>
        <v>0</v>
      </c>
      <c r="Q51" s="23">
        <f t="shared" si="4"/>
        <v>3738.2243505723995</v>
      </c>
      <c r="R51" s="23">
        <f t="shared" si="5"/>
        <v>0</v>
      </c>
      <c r="S51" s="24">
        <f t="shared" si="15"/>
        <v>9352.118271958694</v>
      </c>
      <c r="T51" s="26">
        <f t="shared" si="7"/>
        <v>92.87108512372089</v>
      </c>
      <c r="U51" s="46">
        <f t="shared" si="6"/>
        <v>-0.36551243810264566</v>
      </c>
      <c r="V51" s="47"/>
      <c r="W51" s="45"/>
      <c r="X51" s="45"/>
      <c r="Y51" s="45"/>
      <c r="Z51" s="45"/>
    </row>
    <row r="52" spans="1:21" ht="12.75">
      <c r="A52" s="29"/>
      <c r="B52" s="27">
        <v>3.1</v>
      </c>
      <c r="C52" s="28">
        <v>52.15</v>
      </c>
      <c r="D52" s="29"/>
      <c r="E52" s="29"/>
      <c r="F52" s="29"/>
      <c r="G52" s="87"/>
      <c r="H52" s="18">
        <f t="shared" si="18"/>
        <v>0</v>
      </c>
      <c r="I52" s="88">
        <v>3937</v>
      </c>
      <c r="J52" s="19"/>
      <c r="K52" s="18">
        <f>C52*I52</f>
        <v>205314.55</v>
      </c>
      <c r="L52" s="22">
        <f t="shared" si="12"/>
        <v>0</v>
      </c>
      <c r="M52" s="23">
        <f t="shared" si="0"/>
        <v>3057.1631703533662</v>
      </c>
      <c r="N52" s="23">
        <f t="shared" si="16"/>
        <v>0</v>
      </c>
      <c r="O52" s="23">
        <f t="shared" si="17"/>
        <v>0</v>
      </c>
      <c r="P52" s="23">
        <f t="shared" si="3"/>
        <v>0</v>
      </c>
      <c r="Q52" s="23">
        <f t="shared" si="4"/>
        <v>1935.9324715228463</v>
      </c>
      <c r="R52" s="23">
        <f t="shared" si="5"/>
        <v>0</v>
      </c>
      <c r="S52" s="24">
        <f t="shared" si="15"/>
        <v>4993.0956418762125</v>
      </c>
      <c r="T52" s="26">
        <f t="shared" si="7"/>
        <v>95.74488287394463</v>
      </c>
      <c r="U52" s="46">
        <f t="shared" si="6"/>
        <v>2.717571665185631</v>
      </c>
    </row>
    <row r="53" spans="1:21" ht="12.75">
      <c r="A53" s="29"/>
      <c r="B53" s="27">
        <v>3.11</v>
      </c>
      <c r="C53" s="28">
        <v>52.15</v>
      </c>
      <c r="D53" s="29"/>
      <c r="E53" s="29"/>
      <c r="F53" s="29"/>
      <c r="G53" s="87"/>
      <c r="H53" s="18">
        <f t="shared" si="18"/>
        <v>0</v>
      </c>
      <c r="I53" s="88">
        <v>3754</v>
      </c>
      <c r="J53" s="19"/>
      <c r="K53" s="18">
        <f>C53*I53</f>
        <v>195771.1</v>
      </c>
      <c r="L53" s="22">
        <f t="shared" si="12"/>
        <v>0</v>
      </c>
      <c r="M53" s="23">
        <f t="shared" si="0"/>
        <v>2915.059827662316</v>
      </c>
      <c r="N53" s="23">
        <f t="shared" si="16"/>
        <v>0</v>
      </c>
      <c r="O53" s="23">
        <f t="shared" si="17"/>
        <v>0</v>
      </c>
      <c r="P53" s="23">
        <f t="shared" si="3"/>
        <v>0</v>
      </c>
      <c r="Q53" s="23">
        <f t="shared" si="4"/>
        <v>1935.9324715228463</v>
      </c>
      <c r="R53" s="23">
        <f t="shared" si="5"/>
        <v>0</v>
      </c>
      <c r="S53" s="24">
        <f t="shared" si="15"/>
        <v>4850.992299185162</v>
      </c>
      <c r="T53" s="26">
        <f t="shared" si="7"/>
        <v>93.01998656155632</v>
      </c>
      <c r="U53" s="46">
        <f t="shared" si="6"/>
        <v>-0.20576714777682079</v>
      </c>
    </row>
    <row r="54" spans="1:21" ht="12.75">
      <c r="A54" s="29"/>
      <c r="B54" s="27">
        <v>3.12</v>
      </c>
      <c r="C54" s="28">
        <v>52.15</v>
      </c>
      <c r="D54" s="29"/>
      <c r="E54" s="29"/>
      <c r="F54" s="29"/>
      <c r="G54" s="87"/>
      <c r="H54" s="18">
        <f t="shared" si="18"/>
        <v>0</v>
      </c>
      <c r="I54" s="88">
        <v>3516</v>
      </c>
      <c r="J54" s="19"/>
      <c r="K54" s="18">
        <f>C54*I54</f>
        <v>183359.4</v>
      </c>
      <c r="L54" s="22">
        <f t="shared" si="12"/>
        <v>0</v>
      </c>
      <c r="M54" s="23">
        <f t="shared" si="0"/>
        <v>2730.2478300641187</v>
      </c>
      <c r="N54" s="23">
        <f t="shared" si="16"/>
        <v>0</v>
      </c>
      <c r="O54" s="23">
        <f t="shared" si="17"/>
        <v>0</v>
      </c>
      <c r="P54" s="23">
        <f t="shared" si="3"/>
        <v>0</v>
      </c>
      <c r="Q54" s="23">
        <f t="shared" si="4"/>
        <v>1935.9324715228463</v>
      </c>
      <c r="R54" s="23">
        <f t="shared" si="5"/>
        <v>0</v>
      </c>
      <c r="S54" s="24">
        <f t="shared" si="15"/>
        <v>4666.180301586965</v>
      </c>
      <c r="T54" s="26">
        <f t="shared" si="7"/>
        <v>89.47613234107315</v>
      </c>
      <c r="U54" s="46">
        <f t="shared" si="6"/>
        <v>-4.007705057531279</v>
      </c>
    </row>
    <row r="55" spans="1:21" ht="13.5" customHeight="1">
      <c r="A55" s="29"/>
      <c r="B55" s="27">
        <v>3.13</v>
      </c>
      <c r="C55" s="28">
        <v>52.15</v>
      </c>
      <c r="D55" s="29"/>
      <c r="E55" s="29"/>
      <c r="F55" s="29"/>
      <c r="G55" s="87"/>
      <c r="H55" s="18">
        <f t="shared" si="18"/>
        <v>0</v>
      </c>
      <c r="I55" s="88">
        <v>3745</v>
      </c>
      <c r="J55" s="19"/>
      <c r="K55" s="18">
        <f>C55*I55</f>
        <v>195301.75</v>
      </c>
      <c r="L55" s="22">
        <f t="shared" si="12"/>
        <v>0</v>
      </c>
      <c r="M55" s="23">
        <f t="shared" si="0"/>
        <v>2908.07113867751</v>
      </c>
      <c r="N55" s="23">
        <f t="shared" si="16"/>
        <v>0</v>
      </c>
      <c r="O55" s="23">
        <f t="shared" si="17"/>
        <v>0</v>
      </c>
      <c r="P55" s="23">
        <f t="shared" si="3"/>
        <v>0</v>
      </c>
      <c r="Q55" s="23">
        <f t="shared" si="4"/>
        <v>1935.9324715228463</v>
      </c>
      <c r="R55" s="23">
        <f t="shared" si="5"/>
        <v>0</v>
      </c>
      <c r="S55" s="24">
        <f t="shared" si="15"/>
        <v>4844.003610200356</v>
      </c>
      <c r="T55" s="26">
        <f t="shared" si="7"/>
        <v>92.88597526750443</v>
      </c>
      <c r="U55" s="46">
        <f t="shared" si="6"/>
        <v>-0.34953790907006016</v>
      </c>
    </row>
    <row r="56" spans="1:21" ht="12.75">
      <c r="A56" s="27" t="s">
        <v>46</v>
      </c>
      <c r="B56" s="30"/>
      <c r="C56" s="28"/>
      <c r="D56" s="29"/>
      <c r="E56" s="29"/>
      <c r="F56" s="29"/>
      <c r="G56" s="27"/>
      <c r="H56" s="18">
        <f t="shared" si="18"/>
        <v>0</v>
      </c>
      <c r="I56" s="25"/>
      <c r="J56" s="19"/>
      <c r="K56" s="18">
        <f aca="true" t="shared" si="19" ref="K56:K62">C56*I56</f>
        <v>0</v>
      </c>
      <c r="L56" s="22">
        <f aca="true" t="shared" si="20" ref="L56:L62">F56*J56</f>
        <v>0</v>
      </c>
      <c r="M56" s="23">
        <f aca="true" t="shared" si="21" ref="M56:M62">$W$28*K56</f>
        <v>0</v>
      </c>
      <c r="N56" s="23">
        <f t="shared" si="16"/>
        <v>0</v>
      </c>
      <c r="O56" s="23">
        <f t="shared" si="17"/>
        <v>0</v>
      </c>
      <c r="P56" s="23">
        <f aca="true" t="shared" si="22" ref="P56:P62">$W$28*L56</f>
        <v>0</v>
      </c>
      <c r="Q56" s="23">
        <f aca="true" t="shared" si="23" ref="Q56:Q62">$W$29*(C56+D56)</f>
        <v>0</v>
      </c>
      <c r="R56" s="23">
        <f aca="true" t="shared" si="24" ref="R56:R62">$W$29*H56</f>
        <v>0</v>
      </c>
      <c r="S56" s="26">
        <f t="shared" si="15"/>
        <v>0</v>
      </c>
      <c r="T56" s="48"/>
      <c r="U56" s="49"/>
    </row>
    <row r="57" spans="1:21" ht="12.75">
      <c r="A57" s="27" t="s">
        <v>46</v>
      </c>
      <c r="B57" s="30"/>
      <c r="C57" s="28"/>
      <c r="D57" s="29"/>
      <c r="E57" s="29"/>
      <c r="F57" s="29"/>
      <c r="G57" s="27"/>
      <c r="H57" s="18">
        <f t="shared" si="18"/>
        <v>0</v>
      </c>
      <c r="I57" s="25"/>
      <c r="J57" s="19"/>
      <c r="K57" s="18">
        <f t="shared" si="19"/>
        <v>0</v>
      </c>
      <c r="L57" s="22">
        <f t="shared" si="20"/>
        <v>0</v>
      </c>
      <c r="M57" s="23">
        <f t="shared" si="21"/>
        <v>0</v>
      </c>
      <c r="N57" s="23">
        <f t="shared" si="16"/>
        <v>0</v>
      </c>
      <c r="O57" s="23">
        <f t="shared" si="17"/>
        <v>0</v>
      </c>
      <c r="P57" s="23">
        <f t="shared" si="22"/>
        <v>0</v>
      </c>
      <c r="Q57" s="23">
        <f t="shared" si="23"/>
        <v>0</v>
      </c>
      <c r="R57" s="23">
        <f t="shared" si="24"/>
        <v>0</v>
      </c>
      <c r="S57" s="26">
        <f t="shared" si="15"/>
        <v>0</v>
      </c>
      <c r="T57" s="48"/>
      <c r="U57" s="49"/>
    </row>
    <row r="58" spans="1:21" ht="12.75">
      <c r="A58" s="27" t="s">
        <v>47</v>
      </c>
      <c r="B58" s="30"/>
      <c r="C58" s="28"/>
      <c r="D58" s="29"/>
      <c r="E58" s="29"/>
      <c r="F58" s="29"/>
      <c r="G58" s="27"/>
      <c r="H58" s="18">
        <f t="shared" si="18"/>
        <v>0</v>
      </c>
      <c r="I58" s="25"/>
      <c r="J58" s="19"/>
      <c r="K58" s="18">
        <f t="shared" si="19"/>
        <v>0</v>
      </c>
      <c r="L58" s="22">
        <f t="shared" si="20"/>
        <v>0</v>
      </c>
      <c r="M58" s="23">
        <f t="shared" si="21"/>
        <v>0</v>
      </c>
      <c r="N58" s="23">
        <f t="shared" si="16"/>
        <v>0</v>
      </c>
      <c r="O58" s="23">
        <f t="shared" si="17"/>
        <v>0</v>
      </c>
      <c r="P58" s="23">
        <f t="shared" si="22"/>
        <v>0</v>
      </c>
      <c r="Q58" s="23">
        <f t="shared" si="23"/>
        <v>0</v>
      </c>
      <c r="R58" s="23">
        <f t="shared" si="24"/>
        <v>0</v>
      </c>
      <c r="S58" s="26">
        <f t="shared" si="15"/>
        <v>0</v>
      </c>
      <c r="T58" s="48"/>
      <c r="U58" s="49"/>
    </row>
    <row r="59" spans="1:21" ht="12.75">
      <c r="A59" s="30" t="s">
        <v>19</v>
      </c>
      <c r="B59" s="30"/>
      <c r="C59" s="28"/>
      <c r="D59" s="29"/>
      <c r="E59" s="29"/>
      <c r="F59" s="29"/>
      <c r="G59" s="27">
        <v>1.2</v>
      </c>
      <c r="H59" s="18">
        <f t="shared" si="18"/>
        <v>0</v>
      </c>
      <c r="I59" s="25"/>
      <c r="J59" s="19"/>
      <c r="K59" s="18">
        <f t="shared" si="19"/>
        <v>0</v>
      </c>
      <c r="L59" s="22">
        <f t="shared" si="20"/>
        <v>0</v>
      </c>
      <c r="M59" s="23">
        <f t="shared" si="21"/>
        <v>0</v>
      </c>
      <c r="N59" s="23">
        <f t="shared" si="16"/>
        <v>0</v>
      </c>
      <c r="O59" s="23">
        <f t="shared" si="17"/>
        <v>0</v>
      </c>
      <c r="P59" s="23">
        <f t="shared" si="22"/>
        <v>0</v>
      </c>
      <c r="Q59" s="23">
        <f t="shared" si="23"/>
        <v>0</v>
      </c>
      <c r="R59" s="23">
        <f t="shared" si="24"/>
        <v>0</v>
      </c>
      <c r="S59" s="26">
        <f t="shared" si="15"/>
        <v>0</v>
      </c>
      <c r="T59" s="48"/>
      <c r="U59" s="49"/>
    </row>
    <row r="60" spans="1:21" ht="12.75">
      <c r="A60" s="30" t="s">
        <v>20</v>
      </c>
      <c r="B60" s="30"/>
      <c r="C60" s="28"/>
      <c r="D60" s="29"/>
      <c r="E60" s="29"/>
      <c r="F60" s="29"/>
      <c r="G60" s="27">
        <v>1.2</v>
      </c>
      <c r="H60" s="18">
        <f t="shared" si="18"/>
        <v>0</v>
      </c>
      <c r="I60" s="25"/>
      <c r="J60" s="19"/>
      <c r="K60" s="18">
        <f t="shared" si="19"/>
        <v>0</v>
      </c>
      <c r="L60" s="22">
        <f t="shared" si="20"/>
        <v>0</v>
      </c>
      <c r="M60" s="23">
        <f t="shared" si="21"/>
        <v>0</v>
      </c>
      <c r="N60" s="23">
        <f t="shared" si="16"/>
        <v>0</v>
      </c>
      <c r="O60" s="23">
        <f t="shared" si="17"/>
        <v>0</v>
      </c>
      <c r="P60" s="23">
        <f t="shared" si="22"/>
        <v>0</v>
      </c>
      <c r="Q60" s="23">
        <f t="shared" si="23"/>
        <v>0</v>
      </c>
      <c r="R60" s="23">
        <f t="shared" si="24"/>
        <v>0</v>
      </c>
      <c r="S60" s="26">
        <f t="shared" si="15"/>
        <v>0</v>
      </c>
      <c r="T60" s="48"/>
      <c r="U60" s="49"/>
    </row>
    <row r="61" spans="1:21" ht="12.75">
      <c r="A61" s="30" t="s">
        <v>21</v>
      </c>
      <c r="B61" s="30"/>
      <c r="C61" s="28"/>
      <c r="D61" s="29"/>
      <c r="E61" s="29"/>
      <c r="F61" s="29"/>
      <c r="G61" s="27">
        <v>1.2</v>
      </c>
      <c r="H61" s="18">
        <f t="shared" si="18"/>
        <v>0</v>
      </c>
      <c r="I61" s="25"/>
      <c r="J61" s="19"/>
      <c r="K61" s="18">
        <f t="shared" si="19"/>
        <v>0</v>
      </c>
      <c r="L61" s="22">
        <f t="shared" si="20"/>
        <v>0</v>
      </c>
      <c r="M61" s="23">
        <f t="shared" si="21"/>
        <v>0</v>
      </c>
      <c r="N61" s="23">
        <f t="shared" si="16"/>
        <v>0</v>
      </c>
      <c r="O61" s="23">
        <f t="shared" si="17"/>
        <v>0</v>
      </c>
      <c r="P61" s="23">
        <f t="shared" si="22"/>
        <v>0</v>
      </c>
      <c r="Q61" s="23">
        <f t="shared" si="23"/>
        <v>0</v>
      </c>
      <c r="R61" s="23">
        <f t="shared" si="24"/>
        <v>0</v>
      </c>
      <c r="S61" s="26">
        <f t="shared" si="15"/>
        <v>0</v>
      </c>
      <c r="T61" s="48"/>
      <c r="U61" s="49"/>
    </row>
    <row r="62" spans="1:21" ht="12.75">
      <c r="A62" s="30" t="s">
        <v>22</v>
      </c>
      <c r="B62" s="30"/>
      <c r="C62" s="28"/>
      <c r="D62" s="29"/>
      <c r="E62" s="29"/>
      <c r="F62" s="29"/>
      <c r="G62" s="27">
        <v>1.2</v>
      </c>
      <c r="H62" s="18">
        <f t="shared" si="18"/>
        <v>0</v>
      </c>
      <c r="I62" s="25"/>
      <c r="J62" s="19"/>
      <c r="K62" s="18">
        <f t="shared" si="19"/>
        <v>0</v>
      </c>
      <c r="L62" s="22">
        <f t="shared" si="20"/>
        <v>0</v>
      </c>
      <c r="M62" s="23">
        <f t="shared" si="21"/>
        <v>0</v>
      </c>
      <c r="N62" s="23">
        <f t="shared" si="16"/>
        <v>0</v>
      </c>
      <c r="O62" s="23">
        <f t="shared" si="17"/>
        <v>0</v>
      </c>
      <c r="P62" s="23">
        <f t="shared" si="22"/>
        <v>0</v>
      </c>
      <c r="Q62" s="23">
        <f t="shared" si="23"/>
        <v>0</v>
      </c>
      <c r="R62" s="23">
        <f t="shared" si="24"/>
        <v>0</v>
      </c>
      <c r="S62" s="26"/>
      <c r="T62" s="48"/>
      <c r="U62" s="49"/>
    </row>
    <row r="63" spans="7:21" ht="12" customHeight="1">
      <c r="G63" s="13"/>
      <c r="U63" s="12"/>
    </row>
    <row r="64" spans="3:26" s="12" customFormat="1" ht="12.75" hidden="1">
      <c r="C64" s="9"/>
      <c r="D64" s="2"/>
      <c r="E64" s="2"/>
      <c r="F64" s="2"/>
      <c r="G64" s="13"/>
      <c r="H64" s="2"/>
      <c r="I64" s="9"/>
      <c r="K64" s="2"/>
      <c r="L64" s="10"/>
      <c r="M64" s="10"/>
      <c r="N64" s="10"/>
      <c r="O64" s="10"/>
      <c r="P64" s="10"/>
      <c r="Q64" s="10"/>
      <c r="R64" s="10"/>
      <c r="S64" s="13"/>
      <c r="T64" s="13"/>
      <c r="W64" s="45"/>
      <c r="X64" s="45"/>
      <c r="Y64" s="45"/>
      <c r="Z64" s="45"/>
    </row>
    <row r="65" spans="7:21" ht="12.75">
      <c r="G65" s="13"/>
      <c r="U65" s="12"/>
    </row>
    <row r="66" spans="7:21" ht="12.75">
      <c r="G66" s="13"/>
      <c r="U66" s="12"/>
    </row>
    <row r="67" spans="7:21" ht="12.75">
      <c r="G67" s="13"/>
      <c r="U67" s="12"/>
    </row>
    <row r="68" spans="7:21" ht="12.75">
      <c r="G68" s="13"/>
      <c r="U68" s="12"/>
    </row>
    <row r="69" spans="7:21" ht="12.75">
      <c r="G69" s="13"/>
      <c r="U69" s="12"/>
    </row>
    <row r="70" spans="7:21" ht="12.75">
      <c r="G70" s="13"/>
      <c r="U70" s="12"/>
    </row>
    <row r="71" spans="7:21" ht="12.75">
      <c r="G71" s="13"/>
      <c r="U71" s="12"/>
    </row>
    <row r="72" spans="7:21" ht="12.75">
      <c r="G72" s="13"/>
      <c r="U72" s="12"/>
    </row>
    <row r="73" spans="7:21" ht="12.75">
      <c r="G73" s="13"/>
      <c r="U73" s="12"/>
    </row>
    <row r="74" spans="7:21" ht="12.75">
      <c r="G74" s="13"/>
      <c r="U74" s="12"/>
    </row>
    <row r="75" spans="7:21" ht="12.75">
      <c r="G75" s="13"/>
      <c r="U75" s="12"/>
    </row>
    <row r="76" spans="7:21" ht="12.75">
      <c r="G76" s="13"/>
      <c r="U76" s="12"/>
    </row>
    <row r="77" spans="7:21" ht="12.75">
      <c r="G77" s="13"/>
      <c r="U77" s="12"/>
    </row>
    <row r="78" spans="7:21" ht="12.75">
      <c r="G78" s="13"/>
      <c r="U78" s="12"/>
    </row>
    <row r="79" spans="7:21" ht="12.75">
      <c r="G79" s="13"/>
      <c r="U79" s="12"/>
    </row>
    <row r="80" spans="7:21" ht="12.75">
      <c r="G80" s="13"/>
      <c r="U80" s="12"/>
    </row>
    <row r="81" spans="7:21" ht="12.75">
      <c r="G81" s="13"/>
      <c r="U81" s="12"/>
    </row>
    <row r="82" spans="7:21" ht="12.75">
      <c r="G82" s="13"/>
      <c r="U82" s="12"/>
    </row>
    <row r="83" spans="7:21" ht="12.75">
      <c r="G83" s="13"/>
      <c r="U83" s="12"/>
    </row>
    <row r="84" spans="7:21" ht="12.75">
      <c r="G84" s="13"/>
      <c r="U84" s="12"/>
    </row>
    <row r="85" spans="7:21" ht="12.75">
      <c r="G85" s="13"/>
      <c r="U85" s="12"/>
    </row>
    <row r="86" spans="7:21" ht="12.75">
      <c r="G86" s="13"/>
      <c r="U86" s="12"/>
    </row>
    <row r="87" spans="7:21" ht="12.75">
      <c r="G87" s="13"/>
      <c r="U87" s="12"/>
    </row>
    <row r="88" spans="7:21" ht="12.75">
      <c r="G88" s="13"/>
      <c r="U88" s="12"/>
    </row>
    <row r="89" spans="7:21" ht="12.75">
      <c r="G89" s="13"/>
      <c r="U89" s="12"/>
    </row>
    <row r="90" spans="7:21" ht="12.75">
      <c r="G90" s="13"/>
      <c r="U90" s="12"/>
    </row>
    <row r="91" spans="7:21" ht="12.75">
      <c r="G91" s="13"/>
      <c r="U91" s="12"/>
    </row>
    <row r="92" spans="7:21" ht="12.75">
      <c r="G92" s="13"/>
      <c r="U92" s="12"/>
    </row>
    <row r="93" spans="7:21" ht="12.75">
      <c r="G93" s="13"/>
      <c r="U93" s="12"/>
    </row>
    <row r="94" spans="7:21" ht="12.75">
      <c r="G94" s="13"/>
      <c r="U94" s="12"/>
    </row>
    <row r="95" spans="7:21" ht="12.75">
      <c r="G95" s="13"/>
      <c r="U95" s="12"/>
    </row>
    <row r="96" spans="7:21" ht="12.75">
      <c r="G96" s="13"/>
      <c r="U96" s="12"/>
    </row>
    <row r="97" spans="7:21" ht="12.75">
      <c r="G97" s="13"/>
      <c r="U97" s="12"/>
    </row>
    <row r="98" spans="7:21" ht="12.75">
      <c r="G98" s="13"/>
      <c r="U98" s="12"/>
    </row>
    <row r="99" spans="7:21" ht="12.75">
      <c r="G99" s="13"/>
      <c r="U99" s="12"/>
    </row>
    <row r="100" spans="7:21" ht="12.75">
      <c r="G100" s="13"/>
      <c r="U100" s="12"/>
    </row>
    <row r="101" spans="7:21" ht="12.75">
      <c r="G101" s="13"/>
      <c r="U101" s="12"/>
    </row>
    <row r="102" spans="7:21" ht="12.75">
      <c r="G102" s="13"/>
      <c r="U102" s="12"/>
    </row>
    <row r="103" spans="7:21" ht="12.75">
      <c r="G103" s="13"/>
      <c r="U103" s="12"/>
    </row>
    <row r="104" spans="7:21" ht="12.75">
      <c r="G104" s="13"/>
      <c r="U104" s="12"/>
    </row>
    <row r="105" spans="7:21" ht="12.75">
      <c r="G105" s="13"/>
      <c r="U105" s="12"/>
    </row>
    <row r="106" spans="7:21" ht="12.75">
      <c r="G106" s="13"/>
      <c r="U106" s="12"/>
    </row>
    <row r="107" spans="7:21" ht="12.75">
      <c r="G107" s="13"/>
      <c r="U107" s="12"/>
    </row>
    <row r="108" spans="7:21" ht="12.75">
      <c r="G108" s="13"/>
      <c r="U108" s="12"/>
    </row>
    <row r="109" spans="7:21" ht="12.75">
      <c r="G109" s="13"/>
      <c r="U109" s="12"/>
    </row>
    <row r="110" spans="7:21" ht="12.75">
      <c r="G110" s="13"/>
      <c r="U110" s="12"/>
    </row>
    <row r="111" spans="7:21" ht="12.75">
      <c r="G111" s="13"/>
      <c r="U111" s="12"/>
    </row>
    <row r="112" spans="7:21" ht="12.75">
      <c r="G112" s="13"/>
      <c r="U112" s="12"/>
    </row>
    <row r="113" spans="7:21" ht="12.75">
      <c r="G113" s="13"/>
      <c r="U113" s="12"/>
    </row>
    <row r="114" spans="7:21" ht="12.75">
      <c r="G114" s="13"/>
      <c r="U114" s="12"/>
    </row>
    <row r="115" spans="7:21" ht="12.75">
      <c r="G115" s="13"/>
      <c r="U115" s="12"/>
    </row>
    <row r="116" spans="7:21" ht="12.75">
      <c r="G116" s="13"/>
      <c r="U116" s="12"/>
    </row>
    <row r="117" spans="7:21" ht="12.75">
      <c r="G117" s="13"/>
      <c r="U117" s="12"/>
    </row>
    <row r="118" spans="7:21" ht="12.75">
      <c r="G118" s="13"/>
      <c r="U118" s="12"/>
    </row>
    <row r="119" spans="7:21" ht="12.75">
      <c r="G119" s="13"/>
      <c r="U119" s="12"/>
    </row>
    <row r="120" spans="7:21" ht="12.75">
      <c r="G120" s="13"/>
      <c r="U120" s="12"/>
    </row>
    <row r="121" spans="7:21" ht="12.75">
      <c r="G121" s="13"/>
      <c r="U121" s="12"/>
    </row>
    <row r="122" spans="7:21" ht="12.75">
      <c r="G122" s="13"/>
      <c r="U122" s="12"/>
    </row>
    <row r="123" spans="7:21" ht="12.75">
      <c r="G123" s="13"/>
      <c r="U123" s="12"/>
    </row>
    <row r="124" spans="7:21" ht="12.75">
      <c r="G124" s="13"/>
      <c r="U124" s="12"/>
    </row>
    <row r="125" spans="7:21" ht="12.75">
      <c r="G125" s="13"/>
      <c r="U125" s="12"/>
    </row>
    <row r="126" spans="7:21" ht="12.75">
      <c r="G126" s="13"/>
      <c r="U126" s="12"/>
    </row>
    <row r="127" spans="7:21" ht="12.75">
      <c r="G127" s="13"/>
      <c r="U127" s="12"/>
    </row>
    <row r="128" spans="7:21" ht="12.75">
      <c r="G128" s="13"/>
      <c r="U128" s="12"/>
    </row>
    <row r="129" spans="7:21" ht="12.75">
      <c r="G129" s="13"/>
      <c r="U129" s="12"/>
    </row>
    <row r="130" spans="7:21" ht="12.75">
      <c r="G130" s="13"/>
      <c r="U130" s="12"/>
    </row>
    <row r="131" spans="7:21" ht="12.75">
      <c r="G131" s="13"/>
      <c r="U131" s="12"/>
    </row>
    <row r="132" spans="7:21" ht="12.75">
      <c r="G132" s="13"/>
      <c r="U132" s="12"/>
    </row>
    <row r="133" spans="7:21" ht="12.75">
      <c r="G133" s="13"/>
      <c r="U133" s="12"/>
    </row>
    <row r="134" spans="7:21" ht="12.75">
      <c r="G134" s="13"/>
      <c r="U134" s="12"/>
    </row>
    <row r="135" spans="7:21" ht="12.75">
      <c r="G135" s="13"/>
      <c r="U135" s="12"/>
    </row>
    <row r="136" spans="7:21" ht="12.75">
      <c r="G136" s="13"/>
      <c r="U136" s="12"/>
    </row>
    <row r="137" spans="7:21" ht="12.75">
      <c r="G137" s="13"/>
      <c r="U137" s="12"/>
    </row>
    <row r="138" spans="7:21" ht="12.75">
      <c r="G138" s="13"/>
      <c r="U138" s="12"/>
    </row>
    <row r="139" spans="7:21" ht="12.75">
      <c r="G139" s="13"/>
      <c r="U139" s="12"/>
    </row>
    <row r="140" spans="7:21" ht="12.75">
      <c r="G140" s="13"/>
      <c r="U140" s="12"/>
    </row>
    <row r="141" spans="7:21" ht="12.75">
      <c r="G141" s="13"/>
      <c r="U141" s="12"/>
    </row>
    <row r="142" spans="7:21" ht="12.75">
      <c r="G142" s="13"/>
      <c r="U142" s="12"/>
    </row>
    <row r="143" spans="7:21" ht="12.75">
      <c r="G143" s="13"/>
      <c r="U143" s="12"/>
    </row>
    <row r="144" spans="7:21" ht="12.75">
      <c r="G144" s="13"/>
      <c r="U144" s="12"/>
    </row>
    <row r="145" spans="7:21" ht="12.75">
      <c r="G145" s="13"/>
      <c r="U145" s="12"/>
    </row>
    <row r="146" spans="7:21" ht="12.75">
      <c r="G146" s="13"/>
      <c r="U146" s="12"/>
    </row>
    <row r="147" spans="7:21" ht="12.75">
      <c r="G147" s="13"/>
      <c r="U147" s="12"/>
    </row>
    <row r="148" spans="7:21" ht="12.75">
      <c r="G148" s="13"/>
      <c r="U148" s="12"/>
    </row>
    <row r="149" spans="7:21" ht="12.75">
      <c r="G149" s="13"/>
      <c r="U149" s="12"/>
    </row>
    <row r="150" spans="7:21" ht="12.75">
      <c r="G150" s="13"/>
      <c r="U150" s="12"/>
    </row>
    <row r="151" spans="7:21" ht="12.75">
      <c r="G151" s="13"/>
      <c r="U151" s="12"/>
    </row>
    <row r="152" spans="7:21" ht="12.75">
      <c r="G152" s="13"/>
      <c r="U152" s="12"/>
    </row>
    <row r="153" spans="7:21" ht="12.75">
      <c r="G153" s="13"/>
      <c r="U153" s="12"/>
    </row>
    <row r="154" spans="7:21" ht="12.75">
      <c r="G154" s="13"/>
      <c r="U154" s="12"/>
    </row>
    <row r="155" spans="7:21" ht="12.75">
      <c r="G155" s="13"/>
      <c r="U155" s="12"/>
    </row>
    <row r="156" spans="7:21" ht="12.75">
      <c r="G156" s="13"/>
      <c r="U156" s="12"/>
    </row>
    <row r="157" spans="7:21" ht="12.75">
      <c r="G157" s="13"/>
      <c r="U157" s="12"/>
    </row>
    <row r="158" spans="7:21" ht="12.75">
      <c r="G158" s="13"/>
      <c r="U158" s="12"/>
    </row>
    <row r="159" spans="7:21" ht="12.75">
      <c r="G159" s="13"/>
      <c r="U159" s="12"/>
    </row>
    <row r="160" spans="7:21" ht="12.75">
      <c r="G160" s="13"/>
      <c r="U160" s="12"/>
    </row>
    <row r="161" spans="7:21" ht="12.75">
      <c r="G161" s="13"/>
      <c r="U161" s="12"/>
    </row>
    <row r="162" spans="7:21" ht="12.75">
      <c r="G162" s="13"/>
      <c r="U162" s="12"/>
    </row>
    <row r="163" spans="7:21" ht="12.75">
      <c r="G163" s="13"/>
      <c r="U163" s="12"/>
    </row>
    <row r="164" spans="7:21" ht="12.75">
      <c r="G164" s="13"/>
      <c r="U164" s="12"/>
    </row>
    <row r="165" spans="7:21" ht="12.75">
      <c r="G165" s="13"/>
      <c r="U165" s="12"/>
    </row>
    <row r="166" spans="7:21" ht="12.75">
      <c r="G166" s="13"/>
      <c r="U166" s="12"/>
    </row>
    <row r="167" spans="7:21" ht="12.75">
      <c r="G167" s="13"/>
      <c r="U167" s="12"/>
    </row>
    <row r="168" spans="7:21" ht="12.75">
      <c r="G168" s="13"/>
      <c r="U168" s="12"/>
    </row>
    <row r="169" spans="7:21" ht="12.75">
      <c r="G169" s="13"/>
      <c r="U169" s="12"/>
    </row>
    <row r="170" spans="7:21" ht="12.75">
      <c r="G170" s="13"/>
      <c r="U170" s="12"/>
    </row>
    <row r="171" spans="7:21" ht="12.75">
      <c r="G171" s="13"/>
      <c r="U171" s="12"/>
    </row>
    <row r="172" spans="7:21" ht="12.75">
      <c r="G172" s="13"/>
      <c r="U172" s="12"/>
    </row>
    <row r="173" spans="7:21" ht="12.75">
      <c r="G173" s="13"/>
      <c r="U173" s="12"/>
    </row>
    <row r="174" spans="7:21" ht="12.75">
      <c r="G174" s="13"/>
      <c r="U174" s="12"/>
    </row>
    <row r="175" spans="7:21" ht="12.75">
      <c r="G175" s="13"/>
      <c r="U175" s="12"/>
    </row>
    <row r="176" spans="7:21" ht="12.75">
      <c r="G176" s="13"/>
      <c r="U176" s="12"/>
    </row>
    <row r="177" spans="7:21" ht="12.75">
      <c r="G177" s="13"/>
      <c r="U177" s="12"/>
    </row>
    <row r="178" spans="7:21" ht="12.75">
      <c r="G178" s="13"/>
      <c r="U178" s="12"/>
    </row>
    <row r="179" spans="7:21" ht="12.75">
      <c r="G179" s="13"/>
      <c r="U179" s="12"/>
    </row>
    <row r="180" spans="7:21" ht="12.75">
      <c r="G180" s="13"/>
      <c r="U180" s="12"/>
    </row>
    <row r="181" spans="7:21" ht="12.75">
      <c r="G181" s="13"/>
      <c r="U181" s="12"/>
    </row>
    <row r="182" spans="7:21" ht="12.75">
      <c r="G182" s="13"/>
      <c r="U182" s="12"/>
    </row>
    <row r="183" spans="7:21" ht="12.75">
      <c r="G183" s="13"/>
      <c r="U183" s="12"/>
    </row>
    <row r="184" spans="7:21" ht="12.75">
      <c r="G184" s="13"/>
      <c r="U184" s="12"/>
    </row>
    <row r="185" spans="7:21" ht="12.75">
      <c r="G185" s="13"/>
      <c r="U185" s="12"/>
    </row>
    <row r="186" spans="7:21" ht="12.75">
      <c r="G186" s="13"/>
      <c r="U186" s="12"/>
    </row>
    <row r="187" spans="7:21" ht="12.75">
      <c r="G187" s="13"/>
      <c r="U187" s="12"/>
    </row>
    <row r="188" spans="7:21" ht="12.75">
      <c r="G188" s="13"/>
      <c r="U188" s="12"/>
    </row>
    <row r="189" spans="7:21" ht="12.75">
      <c r="G189" s="13"/>
      <c r="U189" s="12"/>
    </row>
    <row r="190" spans="7:21" ht="12.75">
      <c r="G190" s="13"/>
      <c r="U190" s="12"/>
    </row>
    <row r="191" spans="7:21" ht="12.75">
      <c r="G191" s="13"/>
      <c r="U191" s="12"/>
    </row>
    <row r="192" spans="7:21" ht="12.75">
      <c r="G192" s="13"/>
      <c r="U192" s="12"/>
    </row>
    <row r="193" spans="7:21" ht="12.75">
      <c r="G193" s="13"/>
      <c r="U193" s="12"/>
    </row>
    <row r="194" spans="7:21" ht="12.75">
      <c r="G194" s="13"/>
      <c r="U194" s="12"/>
    </row>
    <row r="195" spans="7:21" ht="12.75">
      <c r="G195" s="13"/>
      <c r="U195" s="12"/>
    </row>
    <row r="196" spans="7:21" ht="12.75">
      <c r="G196" s="13"/>
      <c r="U196" s="12"/>
    </row>
    <row r="197" spans="7:21" ht="12.75">
      <c r="G197" s="13"/>
      <c r="U197" s="12"/>
    </row>
    <row r="198" spans="7:21" ht="12.75">
      <c r="G198" s="13"/>
      <c r="U198" s="12"/>
    </row>
    <row r="199" spans="7:21" ht="12.75">
      <c r="G199" s="13"/>
      <c r="U199" s="12"/>
    </row>
    <row r="200" spans="7:21" ht="12.75">
      <c r="G200" s="13"/>
      <c r="U200" s="12"/>
    </row>
    <row r="201" spans="7:21" ht="12.75">
      <c r="G201" s="13"/>
      <c r="U201" s="12"/>
    </row>
    <row r="202" spans="7:21" ht="12.75">
      <c r="G202" s="13"/>
      <c r="U202" s="12"/>
    </row>
    <row r="203" spans="7:21" ht="12.75">
      <c r="G203" s="13"/>
      <c r="U203" s="12"/>
    </row>
    <row r="204" spans="7:21" ht="12.75">
      <c r="G204" s="13"/>
      <c r="U204" s="12"/>
    </row>
    <row r="205" spans="7:21" ht="12.75">
      <c r="G205" s="13"/>
      <c r="U205" s="12"/>
    </row>
    <row r="206" spans="7:21" ht="12.75">
      <c r="G206" s="13"/>
      <c r="U206" s="12"/>
    </row>
    <row r="207" spans="7:21" ht="12.75">
      <c r="G207" s="13"/>
      <c r="U207" s="12"/>
    </row>
    <row r="208" spans="7:21" ht="12.75">
      <c r="G208" s="13"/>
      <c r="U208" s="12"/>
    </row>
    <row r="209" spans="7:21" ht="12.75">
      <c r="G209" s="13"/>
      <c r="U209" s="12"/>
    </row>
    <row r="210" spans="7:21" ht="12.75">
      <c r="G210" s="13"/>
      <c r="U210" s="12"/>
    </row>
    <row r="211" spans="7:21" ht="12.75">
      <c r="G211" s="13"/>
      <c r="U211" s="12"/>
    </row>
    <row r="212" spans="7:21" ht="12.75">
      <c r="G212" s="13"/>
      <c r="U212" s="12"/>
    </row>
    <row r="213" spans="7:21" ht="12.75">
      <c r="G213" s="13"/>
      <c r="U213" s="12"/>
    </row>
    <row r="214" spans="7:21" ht="12.75">
      <c r="G214" s="13"/>
      <c r="U214" s="12"/>
    </row>
    <row r="215" spans="7:21" ht="12.75">
      <c r="G215" s="13"/>
      <c r="U215" s="12"/>
    </row>
    <row r="216" spans="7:21" ht="12.75">
      <c r="G216" s="13"/>
      <c r="U216" s="12"/>
    </row>
    <row r="217" spans="7:21" ht="12.75">
      <c r="G217" s="13"/>
      <c r="U217" s="12"/>
    </row>
    <row r="218" spans="7:21" ht="12.75">
      <c r="G218" s="13"/>
      <c r="U218" s="12"/>
    </row>
    <row r="219" spans="7:21" ht="12.75">
      <c r="G219" s="13"/>
      <c r="U219" s="12"/>
    </row>
    <row r="220" spans="7:21" ht="12.75">
      <c r="G220" s="13"/>
      <c r="U220" s="12"/>
    </row>
    <row r="221" spans="7:21" ht="12.75">
      <c r="G221" s="13"/>
      <c r="U221" s="12"/>
    </row>
    <row r="222" spans="7:21" ht="12.75">
      <c r="G222" s="13"/>
      <c r="U222" s="12"/>
    </row>
    <row r="223" spans="7:21" ht="12.75">
      <c r="G223" s="13"/>
      <c r="U223" s="12"/>
    </row>
    <row r="224" spans="7:21" ht="12.75">
      <c r="G224" s="13"/>
      <c r="U224" s="12"/>
    </row>
    <row r="225" spans="7:21" ht="12.75">
      <c r="G225" s="13"/>
      <c r="U225" s="12"/>
    </row>
    <row r="226" spans="7:21" ht="12.75">
      <c r="G226" s="13"/>
      <c r="U226" s="12"/>
    </row>
    <row r="227" spans="7:21" ht="12.75">
      <c r="G227" s="13"/>
      <c r="U227" s="12"/>
    </row>
    <row r="228" spans="7:21" ht="12.75">
      <c r="G228" s="13"/>
      <c r="U228" s="12"/>
    </row>
    <row r="229" spans="7:21" ht="12.75">
      <c r="G229" s="13"/>
      <c r="U229" s="12"/>
    </row>
    <row r="230" spans="7:21" ht="12.75">
      <c r="G230" s="13"/>
      <c r="U230" s="12"/>
    </row>
    <row r="231" spans="7:21" ht="12.75">
      <c r="G231" s="13"/>
      <c r="U231" s="12"/>
    </row>
    <row r="232" spans="7:21" ht="12.75">
      <c r="G232" s="13"/>
      <c r="U232" s="12"/>
    </row>
    <row r="233" spans="7:21" ht="12.75">
      <c r="G233" s="13"/>
      <c r="U233" s="12"/>
    </row>
    <row r="234" spans="7:21" ht="12.75">
      <c r="G234" s="13"/>
      <c r="U234" s="12"/>
    </row>
    <row r="235" spans="7:21" ht="12.75">
      <c r="G235" s="13"/>
      <c r="U235" s="12"/>
    </row>
    <row r="236" spans="7:21" ht="12.75">
      <c r="G236" s="13"/>
      <c r="U236" s="12"/>
    </row>
    <row r="237" spans="7:21" ht="12.75">
      <c r="G237" s="13"/>
      <c r="U237" s="12"/>
    </row>
    <row r="238" spans="7:21" ht="12.75">
      <c r="G238" s="13"/>
      <c r="U238" s="12"/>
    </row>
    <row r="239" spans="7:21" ht="12.75">
      <c r="G239" s="13"/>
      <c r="U239" s="12"/>
    </row>
    <row r="240" spans="7:21" ht="12.75">
      <c r="G240" s="13"/>
      <c r="U240" s="12"/>
    </row>
    <row r="241" spans="7:21" ht="12.75">
      <c r="G241" s="13"/>
      <c r="U241" s="12"/>
    </row>
    <row r="242" spans="7:21" ht="12.75">
      <c r="G242" s="13"/>
      <c r="U242" s="12"/>
    </row>
    <row r="243" spans="7:21" ht="12.75">
      <c r="G243" s="13"/>
      <c r="U243" s="12"/>
    </row>
    <row r="244" spans="7:21" ht="12.75">
      <c r="G244" s="13"/>
      <c r="U244" s="12"/>
    </row>
    <row r="245" spans="7:21" ht="12.75">
      <c r="G245" s="13"/>
      <c r="U245" s="12"/>
    </row>
    <row r="246" spans="7:21" ht="12.75">
      <c r="G246" s="13"/>
      <c r="U246" s="12"/>
    </row>
    <row r="247" spans="7:21" ht="12.75">
      <c r="G247" s="13"/>
      <c r="U247" s="12"/>
    </row>
    <row r="248" ht="12.75">
      <c r="U248" s="12"/>
    </row>
    <row r="249" ht="12.75">
      <c r="U249" s="12"/>
    </row>
    <row r="250" ht="12.75">
      <c r="U250" s="12"/>
    </row>
    <row r="251" ht="12.75">
      <c r="U251" s="12"/>
    </row>
    <row r="252" ht="12.75">
      <c r="U252" s="12"/>
    </row>
    <row r="253" ht="12.75">
      <c r="U253" s="12"/>
    </row>
    <row r="254" ht="12.75">
      <c r="U254" s="12"/>
    </row>
    <row r="255" ht="12.75">
      <c r="U255" s="12"/>
    </row>
    <row r="256" ht="12.75">
      <c r="U256" s="12"/>
    </row>
    <row r="257" ht="12.75">
      <c r="U257" s="12"/>
    </row>
    <row r="258" ht="12.75">
      <c r="U258" s="12"/>
    </row>
    <row r="259" ht="12.75">
      <c r="U259" s="12"/>
    </row>
    <row r="260" ht="12.75">
      <c r="U260" s="12"/>
    </row>
    <row r="261" ht="12.75">
      <c r="U261" s="12"/>
    </row>
    <row r="262" ht="12.75">
      <c r="U262" s="12"/>
    </row>
    <row r="263" ht="12.75">
      <c r="U263" s="12"/>
    </row>
    <row r="264" ht="12.75">
      <c r="U264" s="12"/>
    </row>
    <row r="265" ht="12.75">
      <c r="U265" s="12"/>
    </row>
    <row r="266" ht="12.75">
      <c r="U266" s="12"/>
    </row>
    <row r="267" ht="12.75">
      <c r="U267" s="12"/>
    </row>
    <row r="268" ht="12.75">
      <c r="U268" s="12"/>
    </row>
    <row r="269" ht="12.75">
      <c r="U269" s="12"/>
    </row>
    <row r="270" ht="12.75">
      <c r="U270" s="12"/>
    </row>
    <row r="271" ht="12.75">
      <c r="U271" s="12"/>
    </row>
    <row r="272" ht="12.75">
      <c r="U272" s="12"/>
    </row>
    <row r="273" ht="12.75">
      <c r="U273" s="12"/>
    </row>
    <row r="274" ht="12.75">
      <c r="U274" s="12"/>
    </row>
    <row r="275" ht="12.75">
      <c r="U275" s="12"/>
    </row>
    <row r="276" ht="12.75">
      <c r="U276" s="12"/>
    </row>
    <row r="277" ht="12.75">
      <c r="U277" s="12"/>
    </row>
    <row r="278" ht="12.75">
      <c r="U278" s="12"/>
    </row>
    <row r="279" ht="12.75">
      <c r="U279" s="12"/>
    </row>
    <row r="280" ht="12.75">
      <c r="U280" s="12"/>
    </row>
    <row r="281" ht="12.75">
      <c r="U281" s="12"/>
    </row>
    <row r="282" ht="12.75">
      <c r="U282" s="12"/>
    </row>
    <row r="283" ht="12.75">
      <c r="U283" s="12"/>
    </row>
    <row r="284" ht="12.75">
      <c r="U284" s="12"/>
    </row>
    <row r="285" ht="12.75">
      <c r="U285" s="12"/>
    </row>
    <row r="286" ht="12.75">
      <c r="U286" s="12"/>
    </row>
    <row r="287" ht="12.75">
      <c r="U287" s="12"/>
    </row>
    <row r="288" ht="12.75">
      <c r="U288" s="12"/>
    </row>
    <row r="289" ht="12.75">
      <c r="U289" s="12"/>
    </row>
    <row r="290" ht="12.75">
      <c r="U290" s="12"/>
    </row>
    <row r="291" ht="12.75">
      <c r="U291" s="12"/>
    </row>
    <row r="292" ht="12.75">
      <c r="U292" s="12"/>
    </row>
    <row r="293" ht="12.75">
      <c r="U293" s="12"/>
    </row>
    <row r="294" ht="12.75">
      <c r="U294" s="12"/>
    </row>
    <row r="295" ht="12.75">
      <c r="U295" s="12"/>
    </row>
    <row r="296" ht="12.75">
      <c r="U296" s="12"/>
    </row>
    <row r="297" ht="12.75">
      <c r="U297" s="12"/>
    </row>
    <row r="298" ht="12.75">
      <c r="U298" s="12"/>
    </row>
    <row r="299" ht="12.75">
      <c r="U299" s="12"/>
    </row>
    <row r="300" ht="12.75">
      <c r="U300" s="12"/>
    </row>
    <row r="301" ht="12.75">
      <c r="U301" s="12"/>
    </row>
    <row r="302" ht="12.75">
      <c r="U302" s="12"/>
    </row>
    <row r="303" ht="12.75">
      <c r="U303" s="12"/>
    </row>
    <row r="304" ht="12.75">
      <c r="U304" s="12"/>
    </row>
    <row r="305" ht="12.75">
      <c r="U305" s="12"/>
    </row>
    <row r="306" ht="12.75">
      <c r="U306" s="12"/>
    </row>
    <row r="307" ht="12.75">
      <c r="U307" s="12"/>
    </row>
    <row r="308" ht="12.75">
      <c r="U308" s="12"/>
    </row>
    <row r="309" ht="12.75">
      <c r="U309" s="12"/>
    </row>
    <row r="310" ht="12.75">
      <c r="U310" s="12"/>
    </row>
    <row r="311" ht="12.75">
      <c r="U311" s="12"/>
    </row>
    <row r="312" ht="12.75">
      <c r="U312" s="12"/>
    </row>
    <row r="313" ht="12.75">
      <c r="U313" s="12"/>
    </row>
    <row r="314" ht="12.75">
      <c r="U314" s="12"/>
    </row>
    <row r="315" ht="12.75">
      <c r="U315" s="12"/>
    </row>
    <row r="316" ht="12.75">
      <c r="U316" s="12"/>
    </row>
    <row r="317" ht="12.75">
      <c r="U317" s="12"/>
    </row>
    <row r="318" ht="12.75">
      <c r="U318" s="12"/>
    </row>
    <row r="319" ht="12.75">
      <c r="U319" s="12"/>
    </row>
    <row r="320" ht="12.75">
      <c r="U320" s="12"/>
    </row>
    <row r="321" ht="12.75">
      <c r="U321" s="12"/>
    </row>
    <row r="322" ht="12.75">
      <c r="U322" s="12"/>
    </row>
    <row r="323" ht="12.75">
      <c r="U323" s="12"/>
    </row>
    <row r="324" ht="12.75">
      <c r="U324" s="12"/>
    </row>
    <row r="325" ht="12.75">
      <c r="U325" s="12"/>
    </row>
    <row r="326" ht="12.75">
      <c r="U326" s="12"/>
    </row>
    <row r="327" ht="12.75">
      <c r="U327" s="12"/>
    </row>
    <row r="328" ht="12.75">
      <c r="U328" s="12"/>
    </row>
    <row r="329" ht="12.75">
      <c r="U329" s="12"/>
    </row>
    <row r="330" ht="12.75">
      <c r="U330" s="12"/>
    </row>
    <row r="331" ht="12.75">
      <c r="U331" s="12"/>
    </row>
    <row r="332" ht="12.75">
      <c r="U332" s="12"/>
    </row>
    <row r="333" ht="12.75">
      <c r="U333" s="12"/>
    </row>
    <row r="334" ht="12.75">
      <c r="U334" s="12"/>
    </row>
    <row r="335" ht="12.75">
      <c r="U335" s="12"/>
    </row>
    <row r="336" ht="12.75">
      <c r="U336" s="12"/>
    </row>
    <row r="337" ht="12.75">
      <c r="U337" s="12"/>
    </row>
    <row r="338" ht="12.75">
      <c r="U338" s="12"/>
    </row>
    <row r="339" ht="12.75">
      <c r="U339" s="12"/>
    </row>
    <row r="340" ht="12.75">
      <c r="U340" s="12"/>
    </row>
    <row r="341" ht="12.75">
      <c r="U341" s="12"/>
    </row>
    <row r="342" ht="12.75">
      <c r="U342" s="12"/>
    </row>
    <row r="343" ht="12.75">
      <c r="U343" s="12"/>
    </row>
    <row r="344" ht="12.75">
      <c r="U344" s="12"/>
    </row>
    <row r="345" ht="12.75">
      <c r="U345" s="12"/>
    </row>
    <row r="346" ht="12.75">
      <c r="U346" s="12"/>
    </row>
    <row r="347" ht="12.75">
      <c r="U347" s="12"/>
    </row>
    <row r="348" ht="12.75">
      <c r="U348" s="12"/>
    </row>
    <row r="349" ht="12.75">
      <c r="U349" s="12"/>
    </row>
    <row r="350" ht="12.75">
      <c r="U350" s="12"/>
    </row>
    <row r="351" ht="12.75">
      <c r="U351" s="12"/>
    </row>
    <row r="352" ht="12.75">
      <c r="U352" s="12"/>
    </row>
    <row r="353" ht="12.75">
      <c r="U353" s="12"/>
    </row>
    <row r="354" ht="12.75">
      <c r="U354" s="12"/>
    </row>
    <row r="355" ht="12.75">
      <c r="U355" s="12"/>
    </row>
    <row r="356" ht="12.75">
      <c r="U356" s="12"/>
    </row>
    <row r="357" ht="12.75">
      <c r="U357" s="12"/>
    </row>
    <row r="358" ht="12.75">
      <c r="U358" s="12"/>
    </row>
    <row r="359" ht="12.75">
      <c r="U359" s="12"/>
    </row>
    <row r="360" ht="12.75">
      <c r="U360" s="12"/>
    </row>
    <row r="361" ht="12.75">
      <c r="U361" s="12"/>
    </row>
    <row r="362" ht="12.75">
      <c r="U362" s="12"/>
    </row>
    <row r="363" ht="12.75">
      <c r="U363" s="12"/>
    </row>
    <row r="364" ht="12.75">
      <c r="U364" s="12"/>
    </row>
    <row r="365" ht="12.75">
      <c r="U365" s="12"/>
    </row>
    <row r="366" ht="12.75">
      <c r="U366" s="12"/>
    </row>
    <row r="367" ht="12.75">
      <c r="U367" s="12"/>
    </row>
    <row r="368" ht="12.75">
      <c r="U368" s="12"/>
    </row>
    <row r="369" ht="12.75">
      <c r="U369" s="12"/>
    </row>
    <row r="370" ht="12.75">
      <c r="U370" s="12"/>
    </row>
    <row r="371" ht="12.75">
      <c r="U371" s="12"/>
    </row>
    <row r="372" ht="12.75">
      <c r="U372" s="12"/>
    </row>
    <row r="373" ht="12.75">
      <c r="U373" s="12"/>
    </row>
    <row r="374" ht="12.75">
      <c r="U374" s="12"/>
    </row>
    <row r="375" ht="12.75">
      <c r="U375" s="12"/>
    </row>
    <row r="376" ht="12.75">
      <c r="U376" s="12"/>
    </row>
    <row r="377" ht="12.75">
      <c r="U377" s="12"/>
    </row>
    <row r="378" ht="12.75">
      <c r="U378" s="12"/>
    </row>
    <row r="379" ht="12.75">
      <c r="U379" s="12"/>
    </row>
    <row r="380" ht="12.75">
      <c r="U380" s="12"/>
    </row>
    <row r="381" ht="12.75">
      <c r="U381" s="12"/>
    </row>
    <row r="382" ht="12.75">
      <c r="U382" s="12"/>
    </row>
    <row r="383" ht="12.75">
      <c r="U383" s="12"/>
    </row>
    <row r="384" ht="12.75">
      <c r="U384" s="12"/>
    </row>
    <row r="385" ht="12.75">
      <c r="U385" s="12"/>
    </row>
    <row r="386" ht="12.75">
      <c r="U386" s="12"/>
    </row>
    <row r="387" ht="12.75">
      <c r="U387" s="12"/>
    </row>
    <row r="388" ht="12.75">
      <c r="U388" s="12"/>
    </row>
    <row r="389" ht="12.75">
      <c r="U389" s="12"/>
    </row>
    <row r="390" ht="12.75">
      <c r="U390" s="12"/>
    </row>
    <row r="391" ht="12.75">
      <c r="U391" s="12"/>
    </row>
    <row r="392" ht="12.75">
      <c r="U392" s="12"/>
    </row>
    <row r="393" ht="12.75">
      <c r="U393" s="12"/>
    </row>
    <row r="394" ht="12.75">
      <c r="U394" s="12"/>
    </row>
    <row r="395" ht="12.75">
      <c r="U395" s="12"/>
    </row>
    <row r="396" ht="12.75">
      <c r="U396" s="12"/>
    </row>
    <row r="397" ht="12.75">
      <c r="U397" s="12"/>
    </row>
    <row r="398" ht="12.75">
      <c r="U398" s="12"/>
    </row>
    <row r="399" ht="12.75">
      <c r="U399" s="12"/>
    </row>
    <row r="400" ht="12.75">
      <c r="U400" s="12"/>
    </row>
    <row r="401" ht="12.75">
      <c r="U401" s="12"/>
    </row>
    <row r="402" ht="12.75">
      <c r="U402" s="12"/>
    </row>
    <row r="403" ht="12.75">
      <c r="U403" s="12"/>
    </row>
    <row r="404" ht="12.75">
      <c r="U404" s="12"/>
    </row>
    <row r="405" ht="12.75">
      <c r="U405" s="12"/>
    </row>
    <row r="406" ht="12.75">
      <c r="U406" s="12"/>
    </row>
    <row r="407" ht="12.75">
      <c r="U407" s="12"/>
    </row>
    <row r="408" ht="12.75">
      <c r="U408" s="12"/>
    </row>
    <row r="409" ht="12.75">
      <c r="U409" s="12"/>
    </row>
    <row r="410" ht="12.75">
      <c r="U410" s="12"/>
    </row>
    <row r="411" ht="12.75">
      <c r="U411" s="12"/>
    </row>
    <row r="412" ht="12.75">
      <c r="U412" s="12"/>
    </row>
    <row r="413" ht="12.75">
      <c r="U413" s="12"/>
    </row>
    <row r="414" ht="12.75">
      <c r="U414" s="12"/>
    </row>
    <row r="415" ht="12.75">
      <c r="U415" s="12"/>
    </row>
    <row r="416" ht="12.75">
      <c r="U416" s="12"/>
    </row>
    <row r="417" ht="12.75">
      <c r="U417" s="12"/>
    </row>
    <row r="418" ht="12.75">
      <c r="U418" s="12"/>
    </row>
    <row r="419" ht="12.75">
      <c r="U419" s="12"/>
    </row>
    <row r="420" ht="12.75">
      <c r="U420" s="12"/>
    </row>
    <row r="421" ht="12.75">
      <c r="U421" s="12"/>
    </row>
    <row r="422" ht="12.75">
      <c r="U422" s="12"/>
    </row>
    <row r="423" ht="12.75">
      <c r="U423" s="12"/>
    </row>
    <row r="424" ht="12.75">
      <c r="U424" s="12"/>
    </row>
    <row r="425" ht="12.75">
      <c r="U425" s="12"/>
    </row>
    <row r="426" ht="12.75">
      <c r="U426" s="12"/>
    </row>
    <row r="427" ht="12.75">
      <c r="U427" s="12"/>
    </row>
    <row r="428" ht="12.75">
      <c r="U428" s="12"/>
    </row>
    <row r="429" ht="12.75">
      <c r="U429" s="12"/>
    </row>
    <row r="430" ht="12.75">
      <c r="U430" s="12"/>
    </row>
    <row r="431" ht="12.75">
      <c r="U431" s="12"/>
    </row>
    <row r="432" ht="12.75">
      <c r="U432" s="12"/>
    </row>
    <row r="433" ht="12.75">
      <c r="U433" s="12"/>
    </row>
    <row r="434" ht="12.75">
      <c r="U434" s="12"/>
    </row>
    <row r="435" ht="12.75">
      <c r="U435" s="12"/>
    </row>
    <row r="436" ht="12.75">
      <c r="U436" s="12"/>
    </row>
    <row r="437" ht="12.75">
      <c r="U437" s="12"/>
    </row>
    <row r="438" ht="12.75">
      <c r="U438" s="12"/>
    </row>
    <row r="439" ht="12.75">
      <c r="U439" s="12"/>
    </row>
    <row r="440" ht="12.75">
      <c r="U440" s="12"/>
    </row>
    <row r="441" ht="12.75">
      <c r="U441" s="12"/>
    </row>
    <row r="442" ht="12.75">
      <c r="U442" s="12"/>
    </row>
    <row r="443" ht="12.75">
      <c r="U443" s="12"/>
    </row>
    <row r="444" ht="12.75">
      <c r="U444" s="12"/>
    </row>
  </sheetData>
  <sheetProtection password="9081" sheet="1" objects="1" scenarios="1"/>
  <mergeCells count="9">
    <mergeCell ref="Q2:R2"/>
    <mergeCell ref="Q3:R3"/>
    <mergeCell ref="Q4:R4"/>
    <mergeCell ref="Q5:R5"/>
    <mergeCell ref="D6:F6"/>
    <mergeCell ref="D7:F7"/>
    <mergeCell ref="D8:F8"/>
    <mergeCell ref="Q7:R7"/>
    <mergeCell ref="M7:P7"/>
  </mergeCells>
  <printOptions gridLines="1"/>
  <pageMargins left="0.7480314960629921" right="0.7480314960629921" top="1" bottom="0.984251968503937" header="0.52" footer="0.4921259845"/>
  <pageSetup horizontalDpi="300" verticalDpi="300" orientation="landscape" paperSize="9" scale="75" r:id="rId1"/>
  <headerFooter alignWithMargins="0">
    <oddFooter>&amp;R]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Kuchař</dc:creator>
  <cp:keywords/>
  <dc:description/>
  <cp:lastModifiedBy>xx</cp:lastModifiedBy>
  <cp:lastPrinted>2002-12-08T20:40:00Z</cp:lastPrinted>
  <dcterms:created xsi:type="dcterms:W3CDTF">2000-10-30T13:11:17Z</dcterms:created>
  <dcterms:modified xsi:type="dcterms:W3CDTF">2004-09-19T16:51:16Z</dcterms:modified>
  <cp:category/>
  <cp:version/>
  <cp:contentType/>
  <cp:contentStatus/>
</cp:coreProperties>
</file>